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queryTables/queryTable1.xml" ContentType="application/vnd.openxmlformats-officedocument.spreadsheetml.queryTable+xml"/>
  <Override PartName="/xl/drawings/drawing8.xml" ContentType="application/vnd.openxmlformats-officedocument.drawing+xml"/>
  <Override PartName="/xl/queryTables/queryTable2.xml" ContentType="application/vnd.openxmlformats-officedocument.spreadsheetml.queryTable+xml"/>
  <Override PartName="/xl/drawings/drawing9.xml" ContentType="application/vnd.openxmlformats-officedocument.drawing+xml"/>
  <Override PartName="/xl/queryTables/queryTable3.xml" ContentType="application/vnd.openxmlformats-officedocument.spreadsheetml.queryTable+xml"/>
  <Override PartName="/xl/drawings/drawing10.xml" ContentType="application/vnd.openxmlformats-officedocument.drawing+xml"/>
  <Override PartName="/xl/queryTables/queryTable4.xml" ContentType="application/vnd.openxmlformats-officedocument.spreadsheetml.queryTable+xml"/>
  <Override PartName="/xl/drawings/drawing11.xml" ContentType="application/vnd.openxmlformats-officedocument.drawing+xml"/>
  <Override PartName="/xl/queryTables/queryTable5.xml" ContentType="application/vnd.openxmlformats-officedocument.spreadsheetml.queryTable+xml"/>
  <Override PartName="/xl/drawings/drawing12.xml" ContentType="application/vnd.openxmlformats-officedocument.drawing+xml"/>
  <Override PartName="/xl/queryTables/queryTable6.xml" ContentType="application/vnd.openxmlformats-officedocument.spreadsheetml.queryTable+xml"/>
  <Override PartName="/xl/drawings/drawing13.xml" ContentType="application/vnd.openxmlformats-officedocument.drawing+xml"/>
  <Override PartName="/xl/queryTables/queryTable7.xml" ContentType="application/vnd.openxmlformats-officedocument.spreadsheetml.queryTable+xml"/>
  <Override PartName="/xl/drawings/drawing14.xml" ContentType="application/vnd.openxmlformats-officedocument.drawing+xml"/>
  <Override PartName="/xl/queryTables/queryTable8.xml" ContentType="application/vnd.openxmlformats-officedocument.spreadsheetml.queryTable+xml"/>
  <Override PartName="/xl/drawings/drawing15.xml" ContentType="application/vnd.openxmlformats-officedocument.drawing+xml"/>
  <Override PartName="/xl/queryTables/queryTable9.xml" ContentType="application/vnd.openxmlformats-officedocument.spreadsheetml.queryTable+xml"/>
  <Override PartName="/xl/drawings/drawing16.xml" ContentType="application/vnd.openxmlformats-officedocument.drawing+xml"/>
  <Override PartName="/xl/queryTables/queryTable10.xml" ContentType="application/vnd.openxmlformats-officedocument.spreadsheetml.queryTable+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30" windowWidth="19110" windowHeight="6435"/>
  </bookViews>
  <sheets>
    <sheet name="COPYRIGHT" sheetId="50" r:id="rId1"/>
    <sheet name="Ad Hoc" sheetId="5" r:id="rId2"/>
    <sheet name="Exports" sheetId="9" r:id="rId3"/>
    <sheet name="Imports" sheetId="49" r:id="rId4"/>
    <sheet name="GDP" sheetId="33" r:id="rId5"/>
    <sheet name="BER-Bus" sheetId="48" r:id="rId6"/>
    <sheet name="BER-Build" sheetId="35" r:id="rId7"/>
    <sheet name="BER-Manuf" sheetId="36" r:id="rId8"/>
    <sheet name="BER-Retail" sheetId="37" r:id="rId9"/>
    <sheet name="BER-Cons" sheetId="38" r:id="rId10"/>
    <sheet name="ABSA house" sheetId="39" r:id="rId11"/>
    <sheet name="Electricity" sheetId="4" r:id="rId12"/>
    <sheet name="Building Compl" sheetId="32" r:id="rId13"/>
    <sheet name="Building Plans" sheetId="31" r:id="rId14"/>
    <sheet name="CPI" sheetId="43" r:id="rId15"/>
    <sheet name="Vehicles" sheetId="40" r:id="rId16"/>
    <sheet name="Cargo" sheetId="41" r:id="rId17"/>
    <sheet name="Air Traffic " sheetId="46" r:id="rId18"/>
    <sheet name="Crop Estimate" sheetId="44" r:id="rId19"/>
  </sheets>
  <definedNames>
    <definedName name="ExternalData_1" localSheetId="10">'ABSA house'!$A$2:$K$17</definedName>
    <definedName name="ExternalData_1" localSheetId="6">'BER-Build'!$A$2:$P$19</definedName>
    <definedName name="ExternalData_1" localSheetId="9">'BER-Cons'!$A$2:$H$17</definedName>
    <definedName name="ExternalData_1" localSheetId="7">'BER-Manuf'!$A$2:$Z$18</definedName>
    <definedName name="ExternalData_1" localSheetId="8">'BER-Retail'!$A$2:$P$18</definedName>
    <definedName name="ExternalData_1" localSheetId="12">'Building Compl'!$A$2:$AO$24</definedName>
    <definedName name="ExternalData_1" localSheetId="13">'Building Plans'!$A$2:$AO$24</definedName>
    <definedName name="ExternalData_1" localSheetId="14">CPI!$A$2:$K$25</definedName>
    <definedName name="ExternalData_1" localSheetId="11">Electricity!#REF!</definedName>
    <definedName name="ExternalData_1" localSheetId="15">Vehicles!$A$3:$U$26</definedName>
    <definedName name="ExternalData_2" localSheetId="11">Electricity!$A$2:$K$24</definedName>
  </definedNames>
  <calcPr calcId="145621"/>
</workbook>
</file>

<file path=xl/calcChain.xml><?xml version="1.0" encoding="utf-8"?>
<calcChain xmlns="http://schemas.openxmlformats.org/spreadsheetml/2006/main">
  <c r="B9" i="43" l="1"/>
  <c r="B10" i="43"/>
  <c r="B11" i="43"/>
  <c r="B12" i="43"/>
  <c r="B13" i="43"/>
  <c r="B14" i="43"/>
  <c r="B15" i="43"/>
  <c r="B16" i="43"/>
  <c r="B17" i="43"/>
  <c r="B18" i="43"/>
  <c r="B19" i="43"/>
  <c r="B20" i="43"/>
  <c r="C9" i="43"/>
  <c r="D9" i="43"/>
  <c r="E9" i="43"/>
  <c r="F9" i="43"/>
  <c r="G9" i="43"/>
  <c r="H9" i="43"/>
  <c r="I9" i="43"/>
  <c r="J9" i="43"/>
  <c r="K9" i="43"/>
  <c r="C10" i="43"/>
  <c r="D10" i="43"/>
  <c r="E10" i="43"/>
  <c r="F10" i="43"/>
  <c r="G10" i="43"/>
  <c r="H10" i="43"/>
  <c r="I10" i="43"/>
  <c r="J10" i="43"/>
  <c r="K10" i="43"/>
  <c r="C11" i="43"/>
  <c r="D11" i="43"/>
  <c r="E11" i="43"/>
  <c r="F11" i="43"/>
  <c r="G11" i="43"/>
  <c r="H11" i="43"/>
  <c r="I11" i="43"/>
  <c r="J11" i="43"/>
  <c r="K11" i="43"/>
  <c r="C12" i="43"/>
  <c r="D12" i="43"/>
  <c r="E12" i="43"/>
  <c r="F12" i="43"/>
  <c r="G12" i="43"/>
  <c r="H12" i="43"/>
  <c r="I12" i="43"/>
  <c r="J12" i="43"/>
  <c r="K12" i="43"/>
  <c r="C13" i="43"/>
  <c r="D13" i="43"/>
  <c r="E13" i="43"/>
  <c r="F13" i="43"/>
  <c r="G13" i="43"/>
  <c r="H13" i="43"/>
  <c r="I13" i="43"/>
  <c r="J13" i="43"/>
  <c r="K13" i="43"/>
  <c r="C14" i="43"/>
  <c r="D14" i="43"/>
  <c r="E14" i="43"/>
  <c r="F14" i="43"/>
  <c r="G14" i="43"/>
  <c r="H14" i="43"/>
  <c r="I14" i="43"/>
  <c r="J14" i="43"/>
  <c r="K14" i="43"/>
  <c r="C15" i="43"/>
  <c r="D15" i="43"/>
  <c r="E15" i="43"/>
  <c r="F15" i="43"/>
  <c r="G15" i="43"/>
  <c r="H15" i="43"/>
  <c r="I15" i="43"/>
  <c r="J15" i="43"/>
  <c r="K15" i="43"/>
  <c r="C16" i="43"/>
  <c r="D16" i="43"/>
  <c r="E16" i="43"/>
  <c r="F16" i="43"/>
  <c r="G16" i="43"/>
  <c r="H16" i="43"/>
  <c r="I16" i="43"/>
  <c r="J16" i="43"/>
  <c r="K16" i="43"/>
  <c r="C17" i="43"/>
  <c r="D17" i="43"/>
  <c r="E17" i="43"/>
  <c r="F17" i="43"/>
  <c r="G17" i="43"/>
  <c r="H17" i="43"/>
  <c r="I17" i="43"/>
  <c r="J17" i="43"/>
  <c r="K17" i="43"/>
  <c r="C18" i="43"/>
  <c r="D18" i="43"/>
  <c r="E18" i="43"/>
  <c r="F18" i="43"/>
  <c r="G18" i="43"/>
  <c r="H18" i="43"/>
  <c r="I18" i="43"/>
  <c r="J18" i="43"/>
  <c r="K18" i="43"/>
  <c r="C19" i="43"/>
  <c r="D19" i="43"/>
  <c r="E19" i="43"/>
  <c r="F19" i="43"/>
  <c r="G19" i="43"/>
  <c r="H19" i="43"/>
  <c r="I19" i="43"/>
  <c r="J19" i="43"/>
  <c r="K19" i="43"/>
  <c r="C20" i="43"/>
  <c r="D20" i="43"/>
  <c r="E20" i="43"/>
  <c r="F20" i="43"/>
  <c r="G20" i="43"/>
  <c r="H20" i="43"/>
  <c r="I20" i="43"/>
  <c r="J20" i="43"/>
  <c r="K20" i="43"/>
  <c r="AG5" i="33"/>
  <c r="AH5" i="33"/>
  <c r="AI5" i="33"/>
  <c r="AJ5" i="33"/>
  <c r="AK5" i="33"/>
  <c r="AL5" i="33"/>
  <c r="AM5" i="33"/>
  <c r="D21" i="41" l="1"/>
  <c r="C21" i="41"/>
  <c r="B21" i="41"/>
  <c r="O20" i="46"/>
  <c r="G20" i="46"/>
  <c r="G19" i="46"/>
  <c r="F20" i="46"/>
  <c r="F19" i="46"/>
  <c r="E20" i="46"/>
  <c r="E19" i="46"/>
  <c r="D20" i="46"/>
  <c r="D19" i="46"/>
  <c r="C20" i="46"/>
  <c r="C19" i="46"/>
  <c r="O19" i="46" s="1"/>
  <c r="B20" i="46"/>
  <c r="N20" i="46" s="1"/>
  <c r="B19" i="46"/>
  <c r="N19" i="46" s="1"/>
  <c r="B18" i="46"/>
  <c r="E21" i="41" l="1"/>
  <c r="D298" i="9"/>
  <c r="E298" i="9"/>
  <c r="F298" i="9"/>
  <c r="D299" i="9"/>
  <c r="E299" i="9"/>
  <c r="F299" i="9"/>
  <c r="B298" i="9"/>
  <c r="B299" i="9"/>
  <c r="D267" i="9"/>
  <c r="E267" i="9"/>
  <c r="F267" i="9"/>
  <c r="D268" i="9"/>
  <c r="E268" i="9"/>
  <c r="F268" i="9"/>
  <c r="B267" i="9"/>
  <c r="B268" i="9"/>
  <c r="D236" i="9"/>
  <c r="E236" i="9"/>
  <c r="F236" i="9"/>
  <c r="D237" i="9"/>
  <c r="E237" i="9"/>
  <c r="F237" i="9"/>
  <c r="B236" i="9"/>
  <c r="B237" i="9"/>
  <c r="D205" i="9"/>
  <c r="E205" i="9"/>
  <c r="F205" i="9"/>
  <c r="D206" i="9"/>
  <c r="E206" i="9"/>
  <c r="F206" i="9"/>
  <c r="B205" i="9"/>
  <c r="B206" i="9"/>
  <c r="D174" i="9"/>
  <c r="E174" i="9"/>
  <c r="F174" i="9"/>
  <c r="D175" i="9"/>
  <c r="E175" i="9"/>
  <c r="F175" i="9"/>
  <c r="B174" i="9"/>
  <c r="B175" i="9"/>
  <c r="D143" i="9"/>
  <c r="E143" i="9"/>
  <c r="F143" i="9"/>
  <c r="D144" i="9"/>
  <c r="E144" i="9"/>
  <c r="F144" i="9"/>
  <c r="B143" i="9"/>
  <c r="B144" i="9"/>
  <c r="D112" i="9"/>
  <c r="E112" i="9"/>
  <c r="F112" i="9"/>
  <c r="D113" i="9"/>
  <c r="E113" i="9"/>
  <c r="F113" i="9"/>
  <c r="B112" i="9"/>
  <c r="B113" i="9"/>
  <c r="B81" i="9"/>
  <c r="B82" i="9"/>
  <c r="D81" i="9"/>
  <c r="E81" i="9"/>
  <c r="F81" i="9"/>
  <c r="D82" i="9"/>
  <c r="E82" i="9"/>
  <c r="F82" i="9"/>
  <c r="D50" i="9"/>
  <c r="E50" i="9"/>
  <c r="F50" i="9"/>
  <c r="D51" i="9"/>
  <c r="E51" i="9"/>
  <c r="F51" i="9"/>
  <c r="B50" i="9"/>
  <c r="B51" i="9"/>
  <c r="C299" i="9"/>
  <c r="C298" i="9"/>
  <c r="C268" i="9"/>
  <c r="C267" i="9"/>
  <c r="C237" i="9"/>
  <c r="C236" i="9"/>
  <c r="C206" i="9"/>
  <c r="C205" i="9"/>
  <c r="C175" i="9"/>
  <c r="C174" i="9"/>
  <c r="C144" i="9"/>
  <c r="C143" i="9"/>
  <c r="C113" i="9"/>
  <c r="C112" i="9"/>
  <c r="C82" i="9"/>
  <c r="C81" i="9"/>
  <c r="C51" i="9"/>
  <c r="C50" i="9"/>
  <c r="G18" i="46" l="1"/>
  <c r="F18" i="46"/>
  <c r="N18" i="46"/>
  <c r="E18" i="46"/>
  <c r="D18" i="46"/>
  <c r="C18" i="46"/>
  <c r="E20" i="41"/>
  <c r="D20" i="41"/>
  <c r="C20" i="41"/>
  <c r="B20" i="41"/>
  <c r="C298" i="49"/>
  <c r="D298" i="49"/>
  <c r="E298" i="49"/>
  <c r="F298" i="49"/>
  <c r="C299" i="49"/>
  <c r="D299" i="49"/>
  <c r="E299" i="49"/>
  <c r="F299" i="49"/>
  <c r="C267" i="49"/>
  <c r="D267" i="49"/>
  <c r="E267" i="49"/>
  <c r="F267" i="49"/>
  <c r="C268" i="49"/>
  <c r="D268" i="49"/>
  <c r="E268" i="49"/>
  <c r="F268" i="49"/>
  <c r="C236" i="49"/>
  <c r="D236" i="49"/>
  <c r="E236" i="49"/>
  <c r="F236" i="49"/>
  <c r="C237" i="49"/>
  <c r="D237" i="49"/>
  <c r="E237" i="49"/>
  <c r="F237" i="49"/>
  <c r="C205" i="49"/>
  <c r="D205" i="49"/>
  <c r="E205" i="49"/>
  <c r="F205" i="49"/>
  <c r="C206" i="49"/>
  <c r="D206" i="49"/>
  <c r="E206" i="49"/>
  <c r="F206" i="49"/>
  <c r="C174" i="49"/>
  <c r="D174" i="49"/>
  <c r="E174" i="49"/>
  <c r="F174" i="49"/>
  <c r="C175" i="49"/>
  <c r="D175" i="49"/>
  <c r="E175" i="49"/>
  <c r="F175" i="49"/>
  <c r="C143" i="49"/>
  <c r="D143" i="49"/>
  <c r="E143" i="49"/>
  <c r="F143" i="49"/>
  <c r="C144" i="49"/>
  <c r="D144" i="49"/>
  <c r="E144" i="49"/>
  <c r="F144" i="49"/>
  <c r="C112" i="49"/>
  <c r="D112" i="49"/>
  <c r="E112" i="49"/>
  <c r="F112" i="49"/>
  <c r="C113" i="49"/>
  <c r="D113" i="49"/>
  <c r="E113" i="49"/>
  <c r="F113" i="49"/>
  <c r="C81" i="49"/>
  <c r="D81" i="49"/>
  <c r="E81" i="49"/>
  <c r="F81" i="49"/>
  <c r="C82" i="49"/>
  <c r="D82" i="49"/>
  <c r="E82" i="49"/>
  <c r="F82" i="49"/>
  <c r="C50" i="49"/>
  <c r="D50" i="49"/>
  <c r="E50" i="49"/>
  <c r="F50" i="49"/>
  <c r="C51" i="49"/>
  <c r="D51" i="49"/>
  <c r="E51" i="49"/>
  <c r="F51" i="49"/>
  <c r="O18" i="46" l="1"/>
  <c r="D19" i="41"/>
  <c r="C19" i="41" l="1"/>
  <c r="B19" i="41"/>
  <c r="E19" i="41" l="1"/>
  <c r="L8" i="44" l="1"/>
  <c r="V8" i="44"/>
  <c r="N17" i="46"/>
  <c r="G17" i="46"/>
  <c r="F17" i="46"/>
  <c r="E17" i="46"/>
  <c r="D17" i="46"/>
  <c r="C17" i="46"/>
  <c r="O17" i="46" s="1"/>
  <c r="B17" i="46"/>
  <c r="A35" i="33" l="1"/>
  <c r="B35" i="33"/>
  <c r="C35" i="33"/>
  <c r="D35" i="33"/>
  <c r="E35" i="33"/>
  <c r="F35" i="33"/>
  <c r="G35" i="33"/>
  <c r="H35" i="33"/>
  <c r="I35" i="33"/>
  <c r="J35" i="33"/>
  <c r="K35" i="33"/>
  <c r="L35" i="33"/>
  <c r="A50" i="33"/>
  <c r="B50" i="33"/>
  <c r="C50" i="33"/>
  <c r="D50" i="33"/>
  <c r="E50" i="33"/>
  <c r="F50" i="33"/>
  <c r="G50" i="33"/>
  <c r="H50" i="33"/>
  <c r="I50" i="33"/>
  <c r="J50" i="33"/>
  <c r="K50" i="33"/>
  <c r="L50" i="33"/>
  <c r="W5" i="33" l="1"/>
  <c r="X5" i="33"/>
  <c r="Y5" i="33"/>
  <c r="Z5" i="33"/>
  <c r="AA5" i="33"/>
  <c r="AB5" i="33"/>
  <c r="AC5" i="33"/>
  <c r="AD5" i="33"/>
  <c r="AE5" i="33"/>
  <c r="AF5" i="33"/>
  <c r="W6" i="33"/>
  <c r="X6" i="33"/>
  <c r="Y6" i="33"/>
  <c r="Z6" i="33"/>
  <c r="AA6" i="33"/>
  <c r="AB6" i="33"/>
  <c r="AC6" i="33"/>
  <c r="AD6" i="33"/>
  <c r="AE6" i="33"/>
  <c r="AF6" i="33"/>
  <c r="W7" i="33"/>
  <c r="X7" i="33"/>
  <c r="Y7" i="33"/>
  <c r="Z7" i="33"/>
  <c r="AA7" i="33"/>
  <c r="AB7" i="33"/>
  <c r="AC7" i="33"/>
  <c r="AD7" i="33"/>
  <c r="AE7" i="33"/>
  <c r="AF7" i="33"/>
  <c r="W8" i="33"/>
  <c r="X8" i="33"/>
  <c r="Y8" i="33"/>
  <c r="Z8" i="33"/>
  <c r="AA8" i="33"/>
  <c r="AB8" i="33"/>
  <c r="AC8" i="33"/>
  <c r="AD8" i="33"/>
  <c r="AE8" i="33"/>
  <c r="AF8" i="33"/>
  <c r="W9" i="33"/>
  <c r="X9" i="33"/>
  <c r="Y9" i="33"/>
  <c r="Z9" i="33"/>
  <c r="AA9" i="33"/>
  <c r="AB9" i="33"/>
  <c r="AC9" i="33"/>
  <c r="AD9" i="33"/>
  <c r="AE9" i="33"/>
  <c r="AF9" i="33"/>
  <c r="W10" i="33"/>
  <c r="X10" i="33"/>
  <c r="Y10" i="33"/>
  <c r="Z10" i="33"/>
  <c r="AA10" i="33"/>
  <c r="AB10" i="33"/>
  <c r="AC10" i="33"/>
  <c r="AD10" i="33"/>
  <c r="AE10" i="33"/>
  <c r="AF10" i="33"/>
  <c r="W11" i="33"/>
  <c r="X11" i="33"/>
  <c r="Y11" i="33"/>
  <c r="Z11" i="33"/>
  <c r="AA11" i="33"/>
  <c r="AB11" i="33"/>
  <c r="AC11" i="33"/>
  <c r="AD11" i="33"/>
  <c r="AE11" i="33"/>
  <c r="AF11" i="33"/>
  <c r="W12" i="33"/>
  <c r="X12" i="33"/>
  <c r="Y12" i="33"/>
  <c r="Z12" i="33"/>
  <c r="AA12" i="33"/>
  <c r="AB12" i="33"/>
  <c r="AC12" i="33"/>
  <c r="AD12" i="33"/>
  <c r="AE12" i="33"/>
  <c r="AF12" i="33"/>
  <c r="W13" i="33"/>
  <c r="X13" i="33"/>
  <c r="Y13" i="33"/>
  <c r="Z13" i="33"/>
  <c r="AA13" i="33"/>
  <c r="AB13" i="33"/>
  <c r="AC13" i="33"/>
  <c r="AD13" i="33"/>
  <c r="AE13" i="33"/>
  <c r="AF13" i="33"/>
  <c r="W14" i="33"/>
  <c r="X14" i="33"/>
  <c r="Y14" i="33"/>
  <c r="Z14" i="33"/>
  <c r="AA14" i="33"/>
  <c r="AB14" i="33"/>
  <c r="AC14" i="33"/>
  <c r="AD14" i="33"/>
  <c r="AE14" i="33"/>
  <c r="AF14" i="33"/>
  <c r="W15" i="33"/>
  <c r="X15" i="33"/>
  <c r="Y15" i="33"/>
  <c r="Z15" i="33"/>
  <c r="AA15" i="33"/>
  <c r="AB15" i="33"/>
  <c r="AC15" i="33"/>
  <c r="AD15" i="33"/>
  <c r="AE15" i="33"/>
  <c r="AF15" i="33"/>
  <c r="B18" i="41" l="1"/>
  <c r="C18" i="41"/>
  <c r="D18" i="41"/>
  <c r="E18" i="41" l="1"/>
  <c r="AF170" i="33" l="1"/>
  <c r="AE170" i="33"/>
  <c r="AD170" i="33"/>
  <c r="AC170" i="33"/>
  <c r="AB170" i="33"/>
  <c r="AA170" i="33"/>
  <c r="Z170" i="33"/>
  <c r="Y170" i="33"/>
  <c r="X170" i="33"/>
  <c r="W170" i="33"/>
  <c r="V170" i="33"/>
  <c r="L170" i="33"/>
  <c r="K170" i="33"/>
  <c r="J170" i="33"/>
  <c r="I170" i="33"/>
  <c r="H170" i="33"/>
  <c r="G170" i="33"/>
  <c r="F170" i="33"/>
  <c r="E170" i="33"/>
  <c r="D170" i="33"/>
  <c r="C170" i="33"/>
  <c r="B170" i="33"/>
  <c r="A170" i="33"/>
  <c r="AF155" i="33"/>
  <c r="AE155" i="33"/>
  <c r="AD155" i="33"/>
  <c r="AC155" i="33"/>
  <c r="AB155" i="33"/>
  <c r="AA155" i="33"/>
  <c r="Z155" i="33"/>
  <c r="Y155" i="33"/>
  <c r="X155" i="33"/>
  <c r="W155" i="33"/>
  <c r="V155" i="33"/>
  <c r="L155" i="33"/>
  <c r="K155" i="33"/>
  <c r="J155" i="33"/>
  <c r="I155" i="33"/>
  <c r="H155" i="33"/>
  <c r="G155" i="33"/>
  <c r="F155" i="33"/>
  <c r="E155" i="33"/>
  <c r="D155" i="33"/>
  <c r="C155" i="33"/>
  <c r="B155" i="33"/>
  <c r="A155" i="33"/>
  <c r="AF140" i="33"/>
  <c r="AE140" i="33"/>
  <c r="AD140" i="33"/>
  <c r="AC140" i="33"/>
  <c r="AB140" i="33"/>
  <c r="AA140" i="33"/>
  <c r="Z140" i="33"/>
  <c r="Y140" i="33"/>
  <c r="X140" i="33"/>
  <c r="W140" i="33"/>
  <c r="V140" i="33"/>
  <c r="L140" i="33"/>
  <c r="K140" i="33"/>
  <c r="J140" i="33"/>
  <c r="I140" i="33"/>
  <c r="H140" i="33"/>
  <c r="G140" i="33"/>
  <c r="F140" i="33"/>
  <c r="E140" i="33"/>
  <c r="D140" i="33"/>
  <c r="C140" i="33"/>
  <c r="B140" i="33"/>
  <c r="A140" i="33"/>
  <c r="AF125" i="33"/>
  <c r="AE125" i="33"/>
  <c r="AD125" i="33"/>
  <c r="AC125" i="33"/>
  <c r="AB125" i="33"/>
  <c r="AA125" i="33"/>
  <c r="Z125" i="33"/>
  <c r="Y125" i="33"/>
  <c r="X125" i="33"/>
  <c r="W125" i="33"/>
  <c r="V125" i="33"/>
  <c r="L125" i="33"/>
  <c r="K125" i="33"/>
  <c r="J125" i="33"/>
  <c r="I125" i="33"/>
  <c r="H125" i="33"/>
  <c r="G125" i="33"/>
  <c r="F125" i="33"/>
  <c r="E125" i="33"/>
  <c r="D125" i="33"/>
  <c r="C125" i="33"/>
  <c r="B125" i="33"/>
  <c r="A125" i="33"/>
  <c r="AF110" i="33"/>
  <c r="AE110" i="33"/>
  <c r="AD110" i="33"/>
  <c r="AC110" i="33"/>
  <c r="AB110" i="33"/>
  <c r="AA110" i="33"/>
  <c r="Z110" i="33"/>
  <c r="Y110" i="33"/>
  <c r="X110" i="33"/>
  <c r="W110" i="33"/>
  <c r="V110" i="33"/>
  <c r="L110" i="33"/>
  <c r="K110" i="33"/>
  <c r="J110" i="33"/>
  <c r="I110" i="33"/>
  <c r="H110" i="33"/>
  <c r="G110" i="33"/>
  <c r="F110" i="33"/>
  <c r="E110" i="33"/>
  <c r="D110" i="33"/>
  <c r="C110" i="33"/>
  <c r="B110" i="33"/>
  <c r="A110" i="33"/>
  <c r="AF95" i="33"/>
  <c r="AE95" i="33"/>
  <c r="AD95" i="33"/>
  <c r="AC95" i="33"/>
  <c r="AB95" i="33"/>
  <c r="AA95" i="33"/>
  <c r="Z95" i="33"/>
  <c r="Y95" i="33"/>
  <c r="X95" i="33"/>
  <c r="W95" i="33"/>
  <c r="V95" i="33"/>
  <c r="L95" i="33"/>
  <c r="K95" i="33"/>
  <c r="J95" i="33"/>
  <c r="I95" i="33"/>
  <c r="H95" i="33"/>
  <c r="G95" i="33"/>
  <c r="F95" i="33"/>
  <c r="E95" i="33"/>
  <c r="D95" i="33"/>
  <c r="C95" i="33"/>
  <c r="B95" i="33"/>
  <c r="A95" i="33"/>
  <c r="AF80" i="33"/>
  <c r="AE80" i="33"/>
  <c r="AD80" i="33"/>
  <c r="AC80" i="33"/>
  <c r="AB80" i="33"/>
  <c r="AA80" i="33"/>
  <c r="Z80" i="33"/>
  <c r="Y80" i="33"/>
  <c r="X80" i="33"/>
  <c r="W80" i="33"/>
  <c r="V80" i="33"/>
  <c r="L80" i="33"/>
  <c r="K80" i="33"/>
  <c r="J80" i="33"/>
  <c r="I80" i="33"/>
  <c r="H80" i="33"/>
  <c r="G80" i="33"/>
  <c r="F80" i="33"/>
  <c r="E80" i="33"/>
  <c r="D80" i="33"/>
  <c r="C80" i="33"/>
  <c r="B80" i="33"/>
  <c r="A80" i="33"/>
  <c r="AF65" i="33"/>
  <c r="AE65" i="33"/>
  <c r="AD65" i="33"/>
  <c r="AC65" i="33"/>
  <c r="AB65" i="33"/>
  <c r="AA65" i="33"/>
  <c r="Z65" i="33"/>
  <c r="Y65" i="33"/>
  <c r="X65" i="33"/>
  <c r="W65" i="33"/>
  <c r="V65" i="33"/>
  <c r="L65" i="33"/>
  <c r="K65" i="33"/>
  <c r="J65" i="33"/>
  <c r="I65" i="33"/>
  <c r="H65" i="33"/>
  <c r="G65" i="33"/>
  <c r="F65" i="33"/>
  <c r="E65" i="33"/>
  <c r="D65" i="33"/>
  <c r="C65" i="33"/>
  <c r="B65" i="33"/>
  <c r="A65" i="33"/>
  <c r="AF50" i="33"/>
  <c r="AE50" i="33"/>
  <c r="AD50" i="33"/>
  <c r="AC50" i="33"/>
  <c r="AB50" i="33"/>
  <c r="AA50" i="33"/>
  <c r="Z50" i="33"/>
  <c r="Y50" i="33"/>
  <c r="X50" i="33"/>
  <c r="W50" i="33"/>
  <c r="V50" i="33"/>
  <c r="AF35" i="33"/>
  <c r="AE35" i="33"/>
  <c r="AD35" i="33"/>
  <c r="AC35" i="33"/>
  <c r="AB35" i="33"/>
  <c r="AA35" i="33"/>
  <c r="Z35" i="33"/>
  <c r="Y35" i="33"/>
  <c r="X35" i="33"/>
  <c r="W35" i="33"/>
  <c r="V35" i="33"/>
  <c r="AF20" i="33"/>
  <c r="AE20" i="33"/>
  <c r="AD20" i="33"/>
  <c r="AC20" i="33"/>
  <c r="AB20" i="33"/>
  <c r="AA20" i="33"/>
  <c r="Z20" i="33"/>
  <c r="Y20" i="33"/>
  <c r="X20" i="33"/>
  <c r="W20" i="33"/>
  <c r="V20" i="33"/>
  <c r="L20" i="33"/>
  <c r="K20" i="33"/>
  <c r="J20" i="33"/>
  <c r="I20" i="33"/>
  <c r="H20" i="33"/>
  <c r="G20" i="33"/>
  <c r="F20" i="33"/>
  <c r="E20" i="33"/>
  <c r="D20" i="33"/>
  <c r="C20" i="33"/>
  <c r="B20" i="33"/>
  <c r="A20" i="33"/>
  <c r="B7" i="44" l="1"/>
  <c r="B298" i="49" l="1"/>
  <c r="B299" i="49"/>
  <c r="B268" i="49"/>
  <c r="B267" i="49"/>
  <c r="B237" i="49"/>
  <c r="B236" i="49"/>
  <c r="B206" i="49"/>
  <c r="B205" i="49"/>
  <c r="B174" i="49"/>
  <c r="B175" i="49"/>
  <c r="B144" i="49"/>
  <c r="B143" i="49"/>
  <c r="B113" i="49"/>
  <c r="B112" i="49"/>
  <c r="B82" i="49"/>
  <c r="B81" i="49"/>
  <c r="B51" i="49"/>
  <c r="B50" i="49"/>
  <c r="V7" i="44" l="1"/>
  <c r="L7" i="44"/>
  <c r="E5" i="41" l="1"/>
  <c r="E6" i="41"/>
  <c r="E7" i="41"/>
  <c r="E8" i="41"/>
  <c r="E9" i="41"/>
  <c r="E10" i="41"/>
  <c r="E11" i="41"/>
  <c r="E12" i="41"/>
  <c r="E13" i="41"/>
  <c r="E14" i="41"/>
  <c r="E15" i="41"/>
  <c r="E16" i="41"/>
  <c r="N8" i="46" l="1"/>
  <c r="O8" i="46"/>
  <c r="N9" i="46"/>
  <c r="O9" i="46"/>
  <c r="N10" i="46"/>
  <c r="O10" i="46"/>
  <c r="N11" i="46"/>
  <c r="O11" i="46"/>
  <c r="N12" i="46"/>
  <c r="O12" i="46"/>
  <c r="N13" i="46"/>
  <c r="O13" i="46"/>
  <c r="N14" i="46"/>
  <c r="O14" i="46"/>
  <c r="N15" i="46"/>
  <c r="O15" i="46"/>
  <c r="O7" i="46"/>
  <c r="N7" i="46"/>
  <c r="AY9" i="31" l="1"/>
  <c r="AQ9" i="31"/>
  <c r="AU1" i="31"/>
  <c r="AY1" i="31"/>
  <c r="BC1" i="31"/>
  <c r="BG1" i="31"/>
  <c r="BK1" i="31"/>
  <c r="BO1" i="31"/>
  <c r="BS1" i="31"/>
  <c r="BW1" i="31"/>
  <c r="AQ1" i="31"/>
  <c r="AY1" i="32"/>
  <c r="BC1" i="32"/>
  <c r="BG1" i="32"/>
  <c r="BK1" i="32"/>
  <c r="BO1" i="32"/>
  <c r="BS1" i="32"/>
  <c r="BW1" i="32"/>
  <c r="AU1" i="32"/>
  <c r="AQ1" i="32"/>
  <c r="F29" i="5" l="1"/>
  <c r="E29" i="5"/>
  <c r="D29" i="5"/>
  <c r="C29" i="5"/>
  <c r="B29" i="5"/>
  <c r="AF165" i="33" l="1"/>
  <c r="AE165" i="33"/>
  <c r="AD165" i="33"/>
  <c r="AC165" i="33"/>
  <c r="AB165" i="33"/>
  <c r="AA165" i="33"/>
  <c r="Z165" i="33"/>
  <c r="Y165" i="33"/>
  <c r="X165" i="33"/>
  <c r="W165" i="33"/>
  <c r="AF164" i="33"/>
  <c r="AE164" i="33"/>
  <c r="AD164" i="33"/>
  <c r="AC164" i="33"/>
  <c r="AB164" i="33"/>
  <c r="AA164" i="33"/>
  <c r="Z164" i="33"/>
  <c r="Y164" i="33"/>
  <c r="X164" i="33"/>
  <c r="W164" i="33"/>
  <c r="AF163" i="33"/>
  <c r="AE163" i="33"/>
  <c r="AD163" i="33"/>
  <c r="AC163" i="33"/>
  <c r="AB163" i="33"/>
  <c r="AA163" i="33"/>
  <c r="Z163" i="33"/>
  <c r="Y163" i="33"/>
  <c r="X163" i="33"/>
  <c r="W163" i="33"/>
  <c r="AF162" i="33"/>
  <c r="AE162" i="33"/>
  <c r="AD162" i="33"/>
  <c r="AC162" i="33"/>
  <c r="AB162" i="33"/>
  <c r="AA162" i="33"/>
  <c r="Z162" i="33"/>
  <c r="Y162" i="33"/>
  <c r="X162" i="33"/>
  <c r="W162" i="33"/>
  <c r="AF161" i="33"/>
  <c r="AE161" i="33"/>
  <c r="AD161" i="33"/>
  <c r="AC161" i="33"/>
  <c r="AB161" i="33"/>
  <c r="AA161" i="33"/>
  <c r="Z161" i="33"/>
  <c r="Y161" i="33"/>
  <c r="X161" i="33"/>
  <c r="W161" i="33"/>
  <c r="AF160" i="33"/>
  <c r="AE160" i="33"/>
  <c r="AD160" i="33"/>
  <c r="AC160" i="33"/>
  <c r="AB160" i="33"/>
  <c r="AA160" i="33"/>
  <c r="Z160" i="33"/>
  <c r="Y160" i="33"/>
  <c r="X160" i="33"/>
  <c r="W160" i="33"/>
  <c r="AF159" i="33"/>
  <c r="AE159" i="33"/>
  <c r="AD159" i="33"/>
  <c r="AC159" i="33"/>
  <c r="AB159" i="33"/>
  <c r="AA159" i="33"/>
  <c r="Z159" i="33"/>
  <c r="Y159" i="33"/>
  <c r="X159" i="33"/>
  <c r="W159" i="33"/>
  <c r="AF158" i="33"/>
  <c r="AE158" i="33"/>
  <c r="AD158" i="33"/>
  <c r="AC158" i="33"/>
  <c r="AB158" i="33"/>
  <c r="AA158" i="33"/>
  <c r="Z158" i="33"/>
  <c r="Y158" i="33"/>
  <c r="X158" i="33"/>
  <c r="W158" i="33"/>
  <c r="AF157" i="33"/>
  <c r="AE157" i="33"/>
  <c r="AD157" i="33"/>
  <c r="AC157" i="33"/>
  <c r="AB157" i="33"/>
  <c r="AA157" i="33"/>
  <c r="Z157" i="33"/>
  <c r="Y157" i="33"/>
  <c r="X157" i="33"/>
  <c r="W157" i="33"/>
  <c r="AF156" i="33"/>
  <c r="AE156" i="33"/>
  <c r="AD156" i="33"/>
  <c r="AC156" i="33"/>
  <c r="AB156" i="33"/>
  <c r="AA156" i="33"/>
  <c r="Z156" i="33"/>
  <c r="Y156" i="33"/>
  <c r="X156" i="33"/>
  <c r="W156" i="33"/>
  <c r="AF150" i="33"/>
  <c r="AE150" i="33"/>
  <c r="AD150" i="33"/>
  <c r="AC150" i="33"/>
  <c r="AB150" i="33"/>
  <c r="AA150" i="33"/>
  <c r="Z150" i="33"/>
  <c r="Y150" i="33"/>
  <c r="X150" i="33"/>
  <c r="W150" i="33"/>
  <c r="AF149" i="33"/>
  <c r="AE149" i="33"/>
  <c r="AD149" i="33"/>
  <c r="AC149" i="33"/>
  <c r="AB149" i="33"/>
  <c r="AA149" i="33"/>
  <c r="Z149" i="33"/>
  <c r="Y149" i="33"/>
  <c r="X149" i="33"/>
  <c r="W149" i="33"/>
  <c r="AF148" i="33"/>
  <c r="AE148" i="33"/>
  <c r="AD148" i="33"/>
  <c r="AC148" i="33"/>
  <c r="AB148" i="33"/>
  <c r="AA148" i="33"/>
  <c r="Z148" i="33"/>
  <c r="Y148" i="33"/>
  <c r="X148" i="33"/>
  <c r="W148" i="33"/>
  <c r="AF147" i="33"/>
  <c r="AE147" i="33"/>
  <c r="AD147" i="33"/>
  <c r="AC147" i="33"/>
  <c r="AB147" i="33"/>
  <c r="AA147" i="33"/>
  <c r="Z147" i="33"/>
  <c r="Y147" i="33"/>
  <c r="X147" i="33"/>
  <c r="W147" i="33"/>
  <c r="AF146" i="33"/>
  <c r="AE146" i="33"/>
  <c r="AD146" i="33"/>
  <c r="AC146" i="33"/>
  <c r="AB146" i="33"/>
  <c r="AA146" i="33"/>
  <c r="Z146" i="33"/>
  <c r="Y146" i="33"/>
  <c r="X146" i="33"/>
  <c r="W146" i="33"/>
  <c r="AF145" i="33"/>
  <c r="AE145" i="33"/>
  <c r="AD145" i="33"/>
  <c r="AC145" i="33"/>
  <c r="AB145" i="33"/>
  <c r="AA145" i="33"/>
  <c r="Z145" i="33"/>
  <c r="Y145" i="33"/>
  <c r="X145" i="33"/>
  <c r="W145" i="33"/>
  <c r="AF144" i="33"/>
  <c r="AE144" i="33"/>
  <c r="AD144" i="33"/>
  <c r="AC144" i="33"/>
  <c r="AB144" i="33"/>
  <c r="AA144" i="33"/>
  <c r="Z144" i="33"/>
  <c r="Y144" i="33"/>
  <c r="X144" i="33"/>
  <c r="W144" i="33"/>
  <c r="AF143" i="33"/>
  <c r="AE143" i="33"/>
  <c r="AD143" i="33"/>
  <c r="AC143" i="33"/>
  <c r="AB143" i="33"/>
  <c r="AA143" i="33"/>
  <c r="Z143" i="33"/>
  <c r="Y143" i="33"/>
  <c r="X143" i="33"/>
  <c r="W143" i="33"/>
  <c r="AF142" i="33"/>
  <c r="AE142" i="33"/>
  <c r="AD142" i="33"/>
  <c r="AC142" i="33"/>
  <c r="AB142" i="33"/>
  <c r="AA142" i="33"/>
  <c r="Z142" i="33"/>
  <c r="Y142" i="33"/>
  <c r="X142" i="33"/>
  <c r="W142" i="33"/>
  <c r="AF141" i="33"/>
  <c r="AE141" i="33"/>
  <c r="AD141" i="33"/>
  <c r="AC141" i="33"/>
  <c r="AB141" i="33"/>
  <c r="AA141" i="33"/>
  <c r="Z141" i="33"/>
  <c r="Y141" i="33"/>
  <c r="X141" i="33"/>
  <c r="W141" i="33"/>
  <c r="AF135" i="33"/>
  <c r="AE135" i="33"/>
  <c r="AD135" i="33"/>
  <c r="AC135" i="33"/>
  <c r="AB135" i="33"/>
  <c r="AA135" i="33"/>
  <c r="Z135" i="33"/>
  <c r="Y135" i="33"/>
  <c r="X135" i="33"/>
  <c r="W135" i="33"/>
  <c r="AF134" i="33"/>
  <c r="AE134" i="33"/>
  <c r="AD134" i="33"/>
  <c r="AC134" i="33"/>
  <c r="AB134" i="33"/>
  <c r="AA134" i="33"/>
  <c r="Z134" i="33"/>
  <c r="Y134" i="33"/>
  <c r="X134" i="33"/>
  <c r="W134" i="33"/>
  <c r="AF133" i="33"/>
  <c r="AE133" i="33"/>
  <c r="AD133" i="33"/>
  <c r="AC133" i="33"/>
  <c r="AB133" i="33"/>
  <c r="AA133" i="33"/>
  <c r="Z133" i="33"/>
  <c r="Y133" i="33"/>
  <c r="X133" i="33"/>
  <c r="W133" i="33"/>
  <c r="AF132" i="33"/>
  <c r="AE132" i="33"/>
  <c r="AD132" i="33"/>
  <c r="AC132" i="33"/>
  <c r="AB132" i="33"/>
  <c r="AA132" i="33"/>
  <c r="Z132" i="33"/>
  <c r="Y132" i="33"/>
  <c r="X132" i="33"/>
  <c r="W132" i="33"/>
  <c r="AF131" i="33"/>
  <c r="AE131" i="33"/>
  <c r="AD131" i="33"/>
  <c r="AC131" i="33"/>
  <c r="AB131" i="33"/>
  <c r="AA131" i="33"/>
  <c r="Z131" i="33"/>
  <c r="Y131" i="33"/>
  <c r="X131" i="33"/>
  <c r="W131" i="33"/>
  <c r="AF130" i="33"/>
  <c r="AE130" i="33"/>
  <c r="AD130" i="33"/>
  <c r="AC130" i="33"/>
  <c r="AB130" i="33"/>
  <c r="AA130" i="33"/>
  <c r="Z130" i="33"/>
  <c r="Y130" i="33"/>
  <c r="X130" i="33"/>
  <c r="W130" i="33"/>
  <c r="AF129" i="33"/>
  <c r="AE129" i="33"/>
  <c r="AD129" i="33"/>
  <c r="AC129" i="33"/>
  <c r="AB129" i="33"/>
  <c r="AA129" i="33"/>
  <c r="Z129" i="33"/>
  <c r="Y129" i="33"/>
  <c r="X129" i="33"/>
  <c r="W129" i="33"/>
  <c r="AF128" i="33"/>
  <c r="AE128" i="33"/>
  <c r="AD128" i="33"/>
  <c r="AC128" i="33"/>
  <c r="AB128" i="33"/>
  <c r="AA128" i="33"/>
  <c r="Z128" i="33"/>
  <c r="Y128" i="33"/>
  <c r="X128" i="33"/>
  <c r="W128" i="33"/>
  <c r="AF127" i="33"/>
  <c r="AE127" i="33"/>
  <c r="AD127" i="33"/>
  <c r="AC127" i="33"/>
  <c r="AB127" i="33"/>
  <c r="AA127" i="33"/>
  <c r="Z127" i="33"/>
  <c r="Y127" i="33"/>
  <c r="X127" i="33"/>
  <c r="W127" i="33"/>
  <c r="AF126" i="33"/>
  <c r="AE126" i="33"/>
  <c r="AD126" i="33"/>
  <c r="AC126" i="33"/>
  <c r="AB126" i="33"/>
  <c r="AA126" i="33"/>
  <c r="Z126" i="33"/>
  <c r="Y126" i="33"/>
  <c r="X126" i="33"/>
  <c r="W126" i="33"/>
  <c r="AF120" i="33"/>
  <c r="AE120" i="33"/>
  <c r="AD120" i="33"/>
  <c r="AC120" i="33"/>
  <c r="AB120" i="33"/>
  <c r="AA120" i="33"/>
  <c r="Z120" i="33"/>
  <c r="Y120" i="33"/>
  <c r="X120" i="33"/>
  <c r="W120" i="33"/>
  <c r="AF119" i="33"/>
  <c r="AE119" i="33"/>
  <c r="AD119" i="33"/>
  <c r="AC119" i="33"/>
  <c r="AB119" i="33"/>
  <c r="AA119" i="33"/>
  <c r="Z119" i="33"/>
  <c r="Y119" i="33"/>
  <c r="X119" i="33"/>
  <c r="W119" i="33"/>
  <c r="AF118" i="33"/>
  <c r="AE118" i="33"/>
  <c r="AD118" i="33"/>
  <c r="AC118" i="33"/>
  <c r="AB118" i="33"/>
  <c r="AA118" i="33"/>
  <c r="Z118" i="33"/>
  <c r="Y118" i="33"/>
  <c r="X118" i="33"/>
  <c r="W118" i="33"/>
  <c r="AF117" i="33"/>
  <c r="AE117" i="33"/>
  <c r="AD117" i="33"/>
  <c r="AC117" i="33"/>
  <c r="AB117" i="33"/>
  <c r="AA117" i="33"/>
  <c r="Z117" i="33"/>
  <c r="Y117" i="33"/>
  <c r="X117" i="33"/>
  <c r="W117" i="33"/>
  <c r="AF116" i="33"/>
  <c r="AE116" i="33"/>
  <c r="AD116" i="33"/>
  <c r="AC116" i="33"/>
  <c r="AB116" i="33"/>
  <c r="AA116" i="33"/>
  <c r="Z116" i="33"/>
  <c r="Y116" i="33"/>
  <c r="X116" i="33"/>
  <c r="W116" i="33"/>
  <c r="AF115" i="33"/>
  <c r="AE115" i="33"/>
  <c r="AD115" i="33"/>
  <c r="AC115" i="33"/>
  <c r="AB115" i="33"/>
  <c r="AA115" i="33"/>
  <c r="Z115" i="33"/>
  <c r="Y115" i="33"/>
  <c r="X115" i="33"/>
  <c r="W115" i="33"/>
  <c r="AF114" i="33"/>
  <c r="AE114" i="33"/>
  <c r="AD114" i="33"/>
  <c r="AC114" i="33"/>
  <c r="AB114" i="33"/>
  <c r="AA114" i="33"/>
  <c r="Z114" i="33"/>
  <c r="Y114" i="33"/>
  <c r="X114" i="33"/>
  <c r="W114" i="33"/>
  <c r="AF113" i="33"/>
  <c r="AE113" i="33"/>
  <c r="AD113" i="33"/>
  <c r="AC113" i="33"/>
  <c r="AB113" i="33"/>
  <c r="AA113" i="33"/>
  <c r="Z113" i="33"/>
  <c r="Y113" i="33"/>
  <c r="X113" i="33"/>
  <c r="W113" i="33"/>
  <c r="AF112" i="33"/>
  <c r="AE112" i="33"/>
  <c r="AD112" i="33"/>
  <c r="AC112" i="33"/>
  <c r="AB112" i="33"/>
  <c r="AA112" i="33"/>
  <c r="Z112" i="33"/>
  <c r="Y112" i="33"/>
  <c r="X112" i="33"/>
  <c r="W112" i="33"/>
  <c r="AF111" i="33"/>
  <c r="AE111" i="33"/>
  <c r="AD111" i="33"/>
  <c r="AC111" i="33"/>
  <c r="AB111" i="33"/>
  <c r="AA111" i="33"/>
  <c r="Z111" i="33"/>
  <c r="Y111" i="33"/>
  <c r="X111" i="33"/>
  <c r="W111" i="33"/>
  <c r="AF105" i="33"/>
  <c r="AE105" i="33"/>
  <c r="AD105" i="33"/>
  <c r="AC105" i="33"/>
  <c r="AB105" i="33"/>
  <c r="AA105" i="33"/>
  <c r="Z105" i="33"/>
  <c r="Y105" i="33"/>
  <c r="X105" i="33"/>
  <c r="W105" i="33"/>
  <c r="AF104" i="33"/>
  <c r="AE104" i="33"/>
  <c r="AD104" i="33"/>
  <c r="AC104" i="33"/>
  <c r="AB104" i="33"/>
  <c r="AA104" i="33"/>
  <c r="Z104" i="33"/>
  <c r="Y104" i="33"/>
  <c r="X104" i="33"/>
  <c r="W104" i="33"/>
  <c r="AF103" i="33"/>
  <c r="AE103" i="33"/>
  <c r="AD103" i="33"/>
  <c r="AC103" i="33"/>
  <c r="AB103" i="33"/>
  <c r="AA103" i="33"/>
  <c r="Z103" i="33"/>
  <c r="Y103" i="33"/>
  <c r="X103" i="33"/>
  <c r="W103" i="33"/>
  <c r="AF102" i="33"/>
  <c r="AE102" i="33"/>
  <c r="AD102" i="33"/>
  <c r="AC102" i="33"/>
  <c r="AB102" i="33"/>
  <c r="AA102" i="33"/>
  <c r="Z102" i="33"/>
  <c r="Y102" i="33"/>
  <c r="X102" i="33"/>
  <c r="W102" i="33"/>
  <c r="AF101" i="33"/>
  <c r="AE101" i="33"/>
  <c r="AD101" i="33"/>
  <c r="AC101" i="33"/>
  <c r="AB101" i="33"/>
  <c r="AA101" i="33"/>
  <c r="Z101" i="33"/>
  <c r="Y101" i="33"/>
  <c r="X101" i="33"/>
  <c r="W101" i="33"/>
  <c r="AF100" i="33"/>
  <c r="AE100" i="33"/>
  <c r="AD100" i="33"/>
  <c r="AC100" i="33"/>
  <c r="AB100" i="33"/>
  <c r="AA100" i="33"/>
  <c r="Z100" i="33"/>
  <c r="Y100" i="33"/>
  <c r="X100" i="33"/>
  <c r="W100" i="33"/>
  <c r="AF99" i="33"/>
  <c r="AE99" i="33"/>
  <c r="AD99" i="33"/>
  <c r="AC99" i="33"/>
  <c r="AB99" i="33"/>
  <c r="AA99" i="33"/>
  <c r="Z99" i="33"/>
  <c r="Y99" i="33"/>
  <c r="X99" i="33"/>
  <c r="W99" i="33"/>
  <c r="AF98" i="33"/>
  <c r="AE98" i="33"/>
  <c r="AD98" i="33"/>
  <c r="AC98" i="33"/>
  <c r="AB98" i="33"/>
  <c r="AA98" i="33"/>
  <c r="Z98" i="33"/>
  <c r="Y98" i="33"/>
  <c r="X98" i="33"/>
  <c r="W98" i="33"/>
  <c r="AF97" i="33"/>
  <c r="AE97" i="33"/>
  <c r="AD97" i="33"/>
  <c r="AC97" i="33"/>
  <c r="AB97" i="33"/>
  <c r="AA97" i="33"/>
  <c r="Z97" i="33"/>
  <c r="Y97" i="33"/>
  <c r="X97" i="33"/>
  <c r="W97" i="33"/>
  <c r="AF96" i="33"/>
  <c r="AE96" i="33"/>
  <c r="AD96" i="33"/>
  <c r="AC96" i="33"/>
  <c r="AB96" i="33"/>
  <c r="AA96" i="33"/>
  <c r="Z96" i="33"/>
  <c r="Y96" i="33"/>
  <c r="X96" i="33"/>
  <c r="W96" i="33"/>
  <c r="AF90" i="33"/>
  <c r="AE90" i="33"/>
  <c r="AD90" i="33"/>
  <c r="AC90" i="33"/>
  <c r="AB90" i="33"/>
  <c r="AA90" i="33"/>
  <c r="Z90" i="33"/>
  <c r="Y90" i="33"/>
  <c r="X90" i="33"/>
  <c r="W90" i="33"/>
  <c r="AF89" i="33"/>
  <c r="AE89" i="33"/>
  <c r="AD89" i="33"/>
  <c r="AC89" i="33"/>
  <c r="AB89" i="33"/>
  <c r="AA89" i="33"/>
  <c r="Z89" i="33"/>
  <c r="Y89" i="33"/>
  <c r="X89" i="33"/>
  <c r="W89" i="33"/>
  <c r="AF88" i="33"/>
  <c r="AE88" i="33"/>
  <c r="AD88" i="33"/>
  <c r="AC88" i="33"/>
  <c r="AB88" i="33"/>
  <c r="AA88" i="33"/>
  <c r="Z88" i="33"/>
  <c r="Y88" i="33"/>
  <c r="X88" i="33"/>
  <c r="W88" i="33"/>
  <c r="AF87" i="33"/>
  <c r="AE87" i="33"/>
  <c r="AD87" i="33"/>
  <c r="AC87" i="33"/>
  <c r="AB87" i="33"/>
  <c r="AA87" i="33"/>
  <c r="Z87" i="33"/>
  <c r="Y87" i="33"/>
  <c r="X87" i="33"/>
  <c r="W87" i="33"/>
  <c r="AF86" i="33"/>
  <c r="AE86" i="33"/>
  <c r="AD86" i="33"/>
  <c r="AC86" i="33"/>
  <c r="AB86" i="33"/>
  <c r="AA86" i="33"/>
  <c r="Z86" i="33"/>
  <c r="Y86" i="33"/>
  <c r="X86" i="33"/>
  <c r="W86" i="33"/>
  <c r="AF85" i="33"/>
  <c r="AE85" i="33"/>
  <c r="AD85" i="33"/>
  <c r="AC85" i="33"/>
  <c r="AB85" i="33"/>
  <c r="AA85" i="33"/>
  <c r="Z85" i="33"/>
  <c r="Y85" i="33"/>
  <c r="X85" i="33"/>
  <c r="W85" i="33"/>
  <c r="AF84" i="33"/>
  <c r="AE84" i="33"/>
  <c r="AD84" i="33"/>
  <c r="AC84" i="33"/>
  <c r="AB84" i="33"/>
  <c r="AA84" i="33"/>
  <c r="Z84" i="33"/>
  <c r="Y84" i="33"/>
  <c r="X84" i="33"/>
  <c r="W84" i="33"/>
  <c r="AF83" i="33"/>
  <c r="AE83" i="33"/>
  <c r="AD83" i="33"/>
  <c r="AC83" i="33"/>
  <c r="AB83" i="33"/>
  <c r="AA83" i="33"/>
  <c r="Z83" i="33"/>
  <c r="Y83" i="33"/>
  <c r="X83" i="33"/>
  <c r="W83" i="33"/>
  <c r="AF82" i="33"/>
  <c r="AE82" i="33"/>
  <c r="AD82" i="33"/>
  <c r="AC82" i="33"/>
  <c r="AB82" i="33"/>
  <c r="AA82" i="33"/>
  <c r="Z82" i="33"/>
  <c r="Y82" i="33"/>
  <c r="X82" i="33"/>
  <c r="W82" i="33"/>
  <c r="AF81" i="33"/>
  <c r="AE81" i="33"/>
  <c r="AD81" i="33"/>
  <c r="AC81" i="33"/>
  <c r="AB81" i="33"/>
  <c r="AA81" i="33"/>
  <c r="Z81" i="33"/>
  <c r="Y81" i="33"/>
  <c r="X81" i="33"/>
  <c r="W81" i="33"/>
  <c r="AF75" i="33"/>
  <c r="AE75" i="33"/>
  <c r="AD75" i="33"/>
  <c r="AC75" i="33"/>
  <c r="AB75" i="33"/>
  <c r="AA75" i="33"/>
  <c r="Z75" i="33"/>
  <c r="Y75" i="33"/>
  <c r="X75" i="33"/>
  <c r="W75" i="33"/>
  <c r="AF74" i="33"/>
  <c r="AE74" i="33"/>
  <c r="AD74" i="33"/>
  <c r="AC74" i="33"/>
  <c r="AB74" i="33"/>
  <c r="AA74" i="33"/>
  <c r="Z74" i="33"/>
  <c r="Y74" i="33"/>
  <c r="X74" i="33"/>
  <c r="W74" i="33"/>
  <c r="AF73" i="33"/>
  <c r="AE73" i="33"/>
  <c r="AD73" i="33"/>
  <c r="AC73" i="33"/>
  <c r="AB73" i="33"/>
  <c r="AA73" i="33"/>
  <c r="Z73" i="33"/>
  <c r="Y73" i="33"/>
  <c r="X73" i="33"/>
  <c r="W73" i="33"/>
  <c r="AF72" i="33"/>
  <c r="AE72" i="33"/>
  <c r="AD72" i="33"/>
  <c r="AC72" i="33"/>
  <c r="AB72" i="33"/>
  <c r="AA72" i="33"/>
  <c r="Z72" i="33"/>
  <c r="Y72" i="33"/>
  <c r="X72" i="33"/>
  <c r="W72" i="33"/>
  <c r="AF71" i="33"/>
  <c r="AE71" i="33"/>
  <c r="AD71" i="33"/>
  <c r="AC71" i="33"/>
  <c r="AB71" i="33"/>
  <c r="AA71" i="33"/>
  <c r="Z71" i="33"/>
  <c r="Y71" i="33"/>
  <c r="X71" i="33"/>
  <c r="W71" i="33"/>
  <c r="AF70" i="33"/>
  <c r="AE70" i="33"/>
  <c r="AD70" i="33"/>
  <c r="AC70" i="33"/>
  <c r="AB70" i="33"/>
  <c r="AA70" i="33"/>
  <c r="Z70" i="33"/>
  <c r="Y70" i="33"/>
  <c r="X70" i="33"/>
  <c r="W70" i="33"/>
  <c r="AF69" i="33"/>
  <c r="AE69" i="33"/>
  <c r="AD69" i="33"/>
  <c r="AC69" i="33"/>
  <c r="AB69" i="33"/>
  <c r="AA69" i="33"/>
  <c r="Z69" i="33"/>
  <c r="Y69" i="33"/>
  <c r="X69" i="33"/>
  <c r="W69" i="33"/>
  <c r="AF68" i="33"/>
  <c r="AE68" i="33"/>
  <c r="AD68" i="33"/>
  <c r="AC68" i="33"/>
  <c r="AB68" i="33"/>
  <c r="AA68" i="33"/>
  <c r="Z68" i="33"/>
  <c r="Y68" i="33"/>
  <c r="X68" i="33"/>
  <c r="W68" i="33"/>
  <c r="AF67" i="33"/>
  <c r="AE67" i="33"/>
  <c r="AD67" i="33"/>
  <c r="AC67" i="33"/>
  <c r="AB67" i="33"/>
  <c r="AA67" i="33"/>
  <c r="Z67" i="33"/>
  <c r="Y67" i="33"/>
  <c r="X67" i="33"/>
  <c r="W67" i="33"/>
  <c r="AF66" i="33"/>
  <c r="AE66" i="33"/>
  <c r="AD66" i="33"/>
  <c r="AC66" i="33"/>
  <c r="AB66" i="33"/>
  <c r="AA66" i="33"/>
  <c r="Z66" i="33"/>
  <c r="Y66" i="33"/>
  <c r="X66" i="33"/>
  <c r="W66" i="33"/>
  <c r="AF60" i="33"/>
  <c r="AE60" i="33"/>
  <c r="AD60" i="33"/>
  <c r="AC60" i="33"/>
  <c r="AB60" i="33"/>
  <c r="AA60" i="33"/>
  <c r="Z60" i="33"/>
  <c r="Y60" i="33"/>
  <c r="X60" i="33"/>
  <c r="W60" i="33"/>
  <c r="AF59" i="33"/>
  <c r="AE59" i="33"/>
  <c r="AD59" i="33"/>
  <c r="AC59" i="33"/>
  <c r="AB59" i="33"/>
  <c r="AA59" i="33"/>
  <c r="Z59" i="33"/>
  <c r="Y59" i="33"/>
  <c r="X59" i="33"/>
  <c r="W59" i="33"/>
  <c r="AF58" i="33"/>
  <c r="AE58" i="33"/>
  <c r="AD58" i="33"/>
  <c r="AC58" i="33"/>
  <c r="AB58" i="33"/>
  <c r="AA58" i="33"/>
  <c r="Z58" i="33"/>
  <c r="Y58" i="33"/>
  <c r="X58" i="33"/>
  <c r="W58" i="33"/>
  <c r="AF57" i="33"/>
  <c r="AE57" i="33"/>
  <c r="AD57" i="33"/>
  <c r="AC57" i="33"/>
  <c r="AB57" i="33"/>
  <c r="AA57" i="33"/>
  <c r="Z57" i="33"/>
  <c r="Y57" i="33"/>
  <c r="X57" i="33"/>
  <c r="W57" i="33"/>
  <c r="AF56" i="33"/>
  <c r="AE56" i="33"/>
  <c r="AD56" i="33"/>
  <c r="AC56" i="33"/>
  <c r="AB56" i="33"/>
  <c r="AA56" i="33"/>
  <c r="Z56" i="33"/>
  <c r="Y56" i="33"/>
  <c r="X56" i="33"/>
  <c r="W56" i="33"/>
  <c r="AF55" i="33"/>
  <c r="AE55" i="33"/>
  <c r="AD55" i="33"/>
  <c r="AC55" i="33"/>
  <c r="AB55" i="33"/>
  <c r="AA55" i="33"/>
  <c r="Z55" i="33"/>
  <c r="Y55" i="33"/>
  <c r="X55" i="33"/>
  <c r="W55" i="33"/>
  <c r="AF54" i="33"/>
  <c r="AE54" i="33"/>
  <c r="AD54" i="33"/>
  <c r="AC54" i="33"/>
  <c r="AB54" i="33"/>
  <c r="AA54" i="33"/>
  <c r="Z54" i="33"/>
  <c r="Y54" i="33"/>
  <c r="X54" i="33"/>
  <c r="W54" i="33"/>
  <c r="AF53" i="33"/>
  <c r="AE53" i="33"/>
  <c r="AD53" i="33"/>
  <c r="AC53" i="33"/>
  <c r="AB53" i="33"/>
  <c r="AA53" i="33"/>
  <c r="Z53" i="33"/>
  <c r="Y53" i="33"/>
  <c r="X53" i="33"/>
  <c r="W53" i="33"/>
  <c r="AF52" i="33"/>
  <c r="AE52" i="33"/>
  <c r="AD52" i="33"/>
  <c r="AC52" i="33"/>
  <c r="AB52" i="33"/>
  <c r="AA52" i="33"/>
  <c r="Z52" i="33"/>
  <c r="Y52" i="33"/>
  <c r="X52" i="33"/>
  <c r="W52" i="33"/>
  <c r="AF51" i="33"/>
  <c r="AE51" i="33"/>
  <c r="AD51" i="33"/>
  <c r="AC51" i="33"/>
  <c r="AB51" i="33"/>
  <c r="AA51" i="33"/>
  <c r="Z51" i="33"/>
  <c r="Y51" i="33"/>
  <c r="X51" i="33"/>
  <c r="W51" i="33"/>
  <c r="AF45" i="33"/>
  <c r="AE45" i="33"/>
  <c r="AD45" i="33"/>
  <c r="AC45" i="33"/>
  <c r="AB45" i="33"/>
  <c r="AA45" i="33"/>
  <c r="Z45" i="33"/>
  <c r="Y45" i="33"/>
  <c r="X45" i="33"/>
  <c r="W45" i="33"/>
  <c r="AF44" i="33"/>
  <c r="AE44" i="33"/>
  <c r="AD44" i="33"/>
  <c r="AC44" i="33"/>
  <c r="AB44" i="33"/>
  <c r="AA44" i="33"/>
  <c r="Z44" i="33"/>
  <c r="Y44" i="33"/>
  <c r="X44" i="33"/>
  <c r="W44" i="33"/>
  <c r="AF43" i="33"/>
  <c r="AE43" i="33"/>
  <c r="AD43" i="33"/>
  <c r="AC43" i="33"/>
  <c r="AB43" i="33"/>
  <c r="AA43" i="33"/>
  <c r="Z43" i="33"/>
  <c r="Y43" i="33"/>
  <c r="X43" i="33"/>
  <c r="W43" i="33"/>
  <c r="AF42" i="33"/>
  <c r="AE42" i="33"/>
  <c r="AD42" i="33"/>
  <c r="AC42" i="33"/>
  <c r="AB42" i="33"/>
  <c r="AA42" i="33"/>
  <c r="Z42" i="33"/>
  <c r="Y42" i="33"/>
  <c r="X42" i="33"/>
  <c r="W42" i="33"/>
  <c r="AF41" i="33"/>
  <c r="AE41" i="33"/>
  <c r="AD41" i="33"/>
  <c r="AC41" i="33"/>
  <c r="AB41" i="33"/>
  <c r="AA41" i="33"/>
  <c r="Z41" i="33"/>
  <c r="Y41" i="33"/>
  <c r="X41" i="33"/>
  <c r="W41" i="33"/>
  <c r="AF40" i="33"/>
  <c r="AE40" i="33"/>
  <c r="AD40" i="33"/>
  <c r="AC40" i="33"/>
  <c r="AB40" i="33"/>
  <c r="AA40" i="33"/>
  <c r="Z40" i="33"/>
  <c r="Y40" i="33"/>
  <c r="X40" i="33"/>
  <c r="W40" i="33"/>
  <c r="AF39" i="33"/>
  <c r="AE39" i="33"/>
  <c r="AD39" i="33"/>
  <c r="AC39" i="33"/>
  <c r="AB39" i="33"/>
  <c r="AA39" i="33"/>
  <c r="Z39" i="33"/>
  <c r="Y39" i="33"/>
  <c r="X39" i="33"/>
  <c r="W39" i="33"/>
  <c r="AF38" i="33"/>
  <c r="AE38" i="33"/>
  <c r="AD38" i="33"/>
  <c r="AC38" i="33"/>
  <c r="AB38" i="33"/>
  <c r="AA38" i="33"/>
  <c r="Z38" i="33"/>
  <c r="Y38" i="33"/>
  <c r="X38" i="33"/>
  <c r="W38" i="33"/>
  <c r="AF37" i="33"/>
  <c r="AE37" i="33"/>
  <c r="AD37" i="33"/>
  <c r="AC37" i="33"/>
  <c r="AB37" i="33"/>
  <c r="AA37" i="33"/>
  <c r="Z37" i="33"/>
  <c r="Y37" i="33"/>
  <c r="X37" i="33"/>
  <c r="W37" i="33"/>
  <c r="AF36" i="33"/>
  <c r="AE36" i="33"/>
  <c r="AD36" i="33"/>
  <c r="AC36" i="33"/>
  <c r="AB36" i="33"/>
  <c r="AA36" i="33"/>
  <c r="Z36" i="33"/>
  <c r="Y36" i="33"/>
  <c r="X36" i="33"/>
  <c r="W36" i="33"/>
  <c r="AF30" i="33"/>
  <c r="AE30" i="33"/>
  <c r="AD30" i="33"/>
  <c r="AC30" i="33"/>
  <c r="AB30" i="33"/>
  <c r="AA30" i="33"/>
  <c r="Z30" i="33"/>
  <c r="Y30" i="33"/>
  <c r="X30" i="33"/>
  <c r="W30" i="33"/>
  <c r="AF29" i="33"/>
  <c r="AE29" i="33"/>
  <c r="AD29" i="33"/>
  <c r="AC29" i="33"/>
  <c r="AB29" i="33"/>
  <c r="AA29" i="33"/>
  <c r="Z29" i="33"/>
  <c r="Y29" i="33"/>
  <c r="X29" i="33"/>
  <c r="W29" i="33"/>
  <c r="AF28" i="33"/>
  <c r="AE28" i="33"/>
  <c r="AD28" i="33"/>
  <c r="AC28" i="33"/>
  <c r="AB28" i="33"/>
  <c r="AA28" i="33"/>
  <c r="Z28" i="33"/>
  <c r="Y28" i="33"/>
  <c r="X28" i="33"/>
  <c r="W28" i="33"/>
  <c r="AF27" i="33"/>
  <c r="AE27" i="33"/>
  <c r="AD27" i="33"/>
  <c r="AC27" i="33"/>
  <c r="AB27" i="33"/>
  <c r="AA27" i="33"/>
  <c r="Z27" i="33"/>
  <c r="Y27" i="33"/>
  <c r="X27" i="33"/>
  <c r="W27" i="33"/>
  <c r="AF26" i="33"/>
  <c r="AE26" i="33"/>
  <c r="AD26" i="33"/>
  <c r="AC26" i="33"/>
  <c r="AB26" i="33"/>
  <c r="AA26" i="33"/>
  <c r="Z26" i="33"/>
  <c r="Y26" i="33"/>
  <c r="X26" i="33"/>
  <c r="W26" i="33"/>
  <c r="AF25" i="33"/>
  <c r="AE25" i="33"/>
  <c r="AD25" i="33"/>
  <c r="AC25" i="33"/>
  <c r="AB25" i="33"/>
  <c r="AA25" i="33"/>
  <c r="Z25" i="33"/>
  <c r="Y25" i="33"/>
  <c r="X25" i="33"/>
  <c r="W25" i="33"/>
  <c r="AF24" i="33"/>
  <c r="AE24" i="33"/>
  <c r="AD24" i="33"/>
  <c r="AC24" i="33"/>
  <c r="AB24" i="33"/>
  <c r="AA24" i="33"/>
  <c r="Z24" i="33"/>
  <c r="Y24" i="33"/>
  <c r="X24" i="33"/>
  <c r="W24" i="33"/>
  <c r="AF23" i="33"/>
  <c r="AE23" i="33"/>
  <c r="AD23" i="33"/>
  <c r="AC23" i="33"/>
  <c r="AB23" i="33"/>
  <c r="AA23" i="33"/>
  <c r="Z23" i="33"/>
  <c r="Y23" i="33"/>
  <c r="X23" i="33"/>
  <c r="W23" i="33"/>
  <c r="AF22" i="33"/>
  <c r="AE22" i="33"/>
  <c r="AD22" i="33"/>
  <c r="AC22" i="33"/>
  <c r="AB22" i="33"/>
  <c r="AA22" i="33"/>
  <c r="Z22" i="33"/>
  <c r="Y22" i="33"/>
  <c r="X22" i="33"/>
  <c r="W22" i="33"/>
  <c r="AF21" i="33"/>
  <c r="AE21" i="33"/>
  <c r="AD21" i="33"/>
  <c r="AC21" i="33"/>
  <c r="AB21" i="33"/>
  <c r="AA21" i="33"/>
  <c r="Z21" i="33"/>
  <c r="Y21" i="33"/>
  <c r="X21" i="33"/>
  <c r="W21" i="33"/>
  <c r="V5" i="44" l="1"/>
  <c r="V4" i="44"/>
  <c r="L5" i="44"/>
  <c r="L4" i="44"/>
  <c r="B5" i="44"/>
  <c r="B4" i="44"/>
  <c r="AR9" i="31" l="1"/>
  <c r="AS9" i="31"/>
  <c r="AT9" i="31"/>
  <c r="AU9" i="31"/>
  <c r="AV9" i="31"/>
  <c r="AW9" i="31"/>
  <c r="AX9" i="31"/>
  <c r="AZ9" i="31"/>
  <c r="BA9" i="31"/>
  <c r="BB9" i="31"/>
  <c r="BC9" i="31"/>
  <c r="BD9" i="31"/>
  <c r="BE9" i="31"/>
  <c r="BF9" i="31"/>
  <c r="BG9" i="31"/>
  <c r="BH9" i="31"/>
  <c r="BI9" i="31"/>
  <c r="BJ9" i="31"/>
  <c r="BK9" i="31"/>
  <c r="BL9" i="31"/>
  <c r="BM9" i="31"/>
  <c r="BN9" i="31"/>
  <c r="BO9" i="31"/>
  <c r="BP9" i="31"/>
  <c r="BQ9" i="31"/>
  <c r="BR9" i="31"/>
  <c r="BS9" i="31"/>
  <c r="BT9" i="31"/>
  <c r="BU9" i="31"/>
  <c r="BV9" i="31"/>
  <c r="BW9" i="31"/>
  <c r="BX9" i="31"/>
  <c r="BY9" i="31"/>
  <c r="BZ9" i="31"/>
  <c r="AQ10" i="31"/>
  <c r="AR10" i="31"/>
  <c r="AS10" i="31"/>
  <c r="AT10" i="31"/>
  <c r="AU10" i="31"/>
  <c r="AV10" i="31"/>
  <c r="AW10" i="31"/>
  <c r="AX10" i="31"/>
  <c r="AY10" i="31"/>
  <c r="AZ10" i="31"/>
  <c r="BA10" i="31"/>
  <c r="BB10" i="31"/>
  <c r="BC10" i="31"/>
  <c r="BD10" i="31"/>
  <c r="BE10" i="31"/>
  <c r="BF10" i="31"/>
  <c r="BG10" i="31"/>
  <c r="BH10" i="31"/>
  <c r="BI10" i="31"/>
  <c r="BJ10" i="31"/>
  <c r="BK10" i="31"/>
  <c r="BL10" i="31"/>
  <c r="BM10" i="31"/>
  <c r="BN10" i="31"/>
  <c r="BO10" i="31"/>
  <c r="BP10" i="31"/>
  <c r="BQ10" i="31"/>
  <c r="BR10" i="31"/>
  <c r="BS10" i="31"/>
  <c r="BT10" i="31"/>
  <c r="BU10" i="31"/>
  <c r="BV10" i="31"/>
  <c r="BW10" i="31"/>
  <c r="BX10" i="31"/>
  <c r="BY10" i="31"/>
  <c r="BZ10" i="31"/>
  <c r="AQ11" i="31"/>
  <c r="AR11" i="31"/>
  <c r="AS11" i="31"/>
  <c r="AT11" i="31"/>
  <c r="AU11" i="31"/>
  <c r="AV11" i="31"/>
  <c r="AW11" i="31"/>
  <c r="AX11" i="31"/>
  <c r="AY11" i="31"/>
  <c r="AZ11" i="31"/>
  <c r="BA11" i="31"/>
  <c r="BB11" i="31"/>
  <c r="BC11" i="31"/>
  <c r="BD11" i="31"/>
  <c r="BE11" i="31"/>
  <c r="BF11" i="31"/>
  <c r="BG11" i="31"/>
  <c r="BH11" i="31"/>
  <c r="BI11" i="31"/>
  <c r="BJ11" i="31"/>
  <c r="BK11" i="31"/>
  <c r="BL11" i="31"/>
  <c r="BM11" i="31"/>
  <c r="BN11" i="31"/>
  <c r="BO11" i="31"/>
  <c r="BP11" i="31"/>
  <c r="BQ11" i="31"/>
  <c r="BR11" i="31"/>
  <c r="BS11" i="31"/>
  <c r="BT11" i="31"/>
  <c r="BU11" i="31"/>
  <c r="BV11" i="31"/>
  <c r="BW11" i="31"/>
  <c r="BX11" i="31"/>
  <c r="BY11" i="31"/>
  <c r="BZ11" i="31"/>
  <c r="AQ12" i="31"/>
  <c r="AR12" i="31"/>
  <c r="AS12" i="31"/>
  <c r="AT12" i="31"/>
  <c r="AU12" i="31"/>
  <c r="AV12" i="31"/>
  <c r="AW12" i="31"/>
  <c r="AX12" i="31"/>
  <c r="AY12" i="31"/>
  <c r="AZ12" i="31"/>
  <c r="BA12" i="31"/>
  <c r="BB12" i="31"/>
  <c r="BC12" i="31"/>
  <c r="BD12" i="31"/>
  <c r="BE12" i="31"/>
  <c r="BF12" i="31"/>
  <c r="BG12" i="31"/>
  <c r="BH12" i="31"/>
  <c r="BI12" i="31"/>
  <c r="BJ12" i="31"/>
  <c r="BK12" i="31"/>
  <c r="BL12" i="31"/>
  <c r="BM12" i="31"/>
  <c r="BN12" i="31"/>
  <c r="BO12" i="31"/>
  <c r="BP12" i="31"/>
  <c r="BQ12" i="31"/>
  <c r="BR12" i="31"/>
  <c r="BS12" i="31"/>
  <c r="BT12" i="31"/>
  <c r="BU12" i="31"/>
  <c r="BV12" i="31"/>
  <c r="BW12" i="31"/>
  <c r="BX12" i="31"/>
  <c r="BY12" i="31"/>
  <c r="BZ12" i="31"/>
  <c r="AQ13" i="31"/>
  <c r="AR13" i="31"/>
  <c r="AS13" i="31"/>
  <c r="AT13" i="31"/>
  <c r="AU13" i="31"/>
  <c r="AV13" i="31"/>
  <c r="AW13" i="31"/>
  <c r="AX13" i="31"/>
  <c r="AY13" i="31"/>
  <c r="AZ13" i="31"/>
  <c r="BA13" i="31"/>
  <c r="BB13" i="31"/>
  <c r="BC13" i="31"/>
  <c r="BD13" i="31"/>
  <c r="BE13" i="31"/>
  <c r="BF13" i="31"/>
  <c r="BG13" i="31"/>
  <c r="BH13" i="31"/>
  <c r="BI13" i="31"/>
  <c r="BJ13" i="31"/>
  <c r="BK13" i="31"/>
  <c r="BL13" i="31"/>
  <c r="BM13" i="31"/>
  <c r="BN13" i="31"/>
  <c r="BO13" i="31"/>
  <c r="BP13" i="31"/>
  <c r="BQ13" i="31"/>
  <c r="BR13" i="31"/>
  <c r="BS13" i="31"/>
  <c r="BT13" i="31"/>
  <c r="BU13" i="31"/>
  <c r="BV13" i="31"/>
  <c r="BW13" i="31"/>
  <c r="BX13" i="31"/>
  <c r="BY13" i="31"/>
  <c r="BZ13" i="31"/>
  <c r="AQ14" i="31"/>
  <c r="AR14" i="31"/>
  <c r="AS14" i="31"/>
  <c r="AT14" i="31"/>
  <c r="AU14" i="31"/>
  <c r="AV14" i="31"/>
  <c r="AW14" i="31"/>
  <c r="AX14" i="31"/>
  <c r="AY14" i="31"/>
  <c r="AZ14" i="31"/>
  <c r="BA14" i="31"/>
  <c r="BB14" i="31"/>
  <c r="BC14" i="31"/>
  <c r="BD14" i="31"/>
  <c r="BE14" i="31"/>
  <c r="BF14" i="31"/>
  <c r="BG14" i="31"/>
  <c r="BH14" i="31"/>
  <c r="BI14" i="31"/>
  <c r="BJ14" i="31"/>
  <c r="BK14" i="31"/>
  <c r="BL14" i="31"/>
  <c r="BM14" i="31"/>
  <c r="BN14" i="31"/>
  <c r="BO14" i="31"/>
  <c r="BP14" i="31"/>
  <c r="BQ14" i="31"/>
  <c r="BR14" i="31"/>
  <c r="BS14" i="31"/>
  <c r="BT14" i="31"/>
  <c r="BU14" i="31"/>
  <c r="BV14" i="31"/>
  <c r="BW14" i="31"/>
  <c r="BX14" i="31"/>
  <c r="BY14" i="31"/>
  <c r="BZ14" i="31"/>
  <c r="AQ15" i="31"/>
  <c r="AR15" i="31"/>
  <c r="AS15" i="31"/>
  <c r="AT15" i="31"/>
  <c r="AU15" i="31"/>
  <c r="AV15" i="31"/>
  <c r="AW15" i="31"/>
  <c r="AX15" i="31"/>
  <c r="AY15" i="31"/>
  <c r="AZ15" i="31"/>
  <c r="BA15" i="31"/>
  <c r="BB15" i="31"/>
  <c r="BC15" i="31"/>
  <c r="BD15" i="31"/>
  <c r="BE15" i="31"/>
  <c r="BF15" i="31"/>
  <c r="BG15" i="31"/>
  <c r="BH15" i="31"/>
  <c r="BI15" i="31"/>
  <c r="BJ15" i="31"/>
  <c r="BK15" i="31"/>
  <c r="BL15" i="31"/>
  <c r="BM15" i="31"/>
  <c r="BN15" i="31"/>
  <c r="BO15" i="31"/>
  <c r="BP15" i="31"/>
  <c r="BQ15" i="31"/>
  <c r="BR15" i="31"/>
  <c r="BS15" i="31"/>
  <c r="BT15" i="31"/>
  <c r="BU15" i="31"/>
  <c r="BV15" i="31"/>
  <c r="BW15" i="31"/>
  <c r="BX15" i="31"/>
  <c r="BY15" i="31"/>
  <c r="BZ15" i="31"/>
  <c r="AQ16" i="31"/>
  <c r="AR16" i="31"/>
  <c r="AS16" i="31"/>
  <c r="AT16" i="31"/>
  <c r="AU16" i="31"/>
  <c r="AV16" i="31"/>
  <c r="AW16" i="31"/>
  <c r="AX16" i="31"/>
  <c r="AY16" i="31"/>
  <c r="AZ16" i="31"/>
  <c r="BA16" i="31"/>
  <c r="BB16" i="31"/>
  <c r="BC16" i="31"/>
  <c r="BD16" i="31"/>
  <c r="BE16" i="31"/>
  <c r="BF16" i="31"/>
  <c r="BG16" i="31"/>
  <c r="BH16" i="31"/>
  <c r="BI16" i="31"/>
  <c r="BJ16" i="31"/>
  <c r="BK16" i="31"/>
  <c r="BL16" i="31"/>
  <c r="BM16" i="31"/>
  <c r="BN16" i="31"/>
  <c r="BO16" i="31"/>
  <c r="BP16" i="31"/>
  <c r="BQ16" i="31"/>
  <c r="BR16" i="31"/>
  <c r="BS16" i="31"/>
  <c r="BT16" i="31"/>
  <c r="BU16" i="31"/>
  <c r="BV16" i="31"/>
  <c r="BW16" i="31"/>
  <c r="BX16" i="31"/>
  <c r="BY16" i="31"/>
  <c r="BZ16" i="31"/>
  <c r="AQ17" i="31"/>
  <c r="AR17" i="31"/>
  <c r="AS17" i="31"/>
  <c r="AT17" i="31"/>
  <c r="AU17" i="31"/>
  <c r="AV17" i="31"/>
  <c r="AW17" i="31"/>
  <c r="AX17" i="31"/>
  <c r="AY17" i="31"/>
  <c r="AZ17" i="31"/>
  <c r="BA17" i="31"/>
  <c r="BB17" i="31"/>
  <c r="BC17" i="31"/>
  <c r="BD17" i="31"/>
  <c r="BE17" i="31"/>
  <c r="BF17" i="31"/>
  <c r="BG17" i="31"/>
  <c r="BH17" i="31"/>
  <c r="BI17" i="31"/>
  <c r="BJ17" i="31"/>
  <c r="BK17" i="31"/>
  <c r="BL17" i="31"/>
  <c r="BM17" i="31"/>
  <c r="BN17" i="31"/>
  <c r="BO17" i="31"/>
  <c r="BP17" i="31"/>
  <c r="BQ17" i="31"/>
  <c r="BR17" i="31"/>
  <c r="BS17" i="31"/>
  <c r="BT17" i="31"/>
  <c r="BU17" i="31"/>
  <c r="BV17" i="31"/>
  <c r="BW17" i="31"/>
  <c r="BX17" i="31"/>
  <c r="BY17" i="31"/>
  <c r="BZ17" i="31"/>
  <c r="AQ18" i="31"/>
  <c r="AR18" i="31"/>
  <c r="AS18" i="31"/>
  <c r="AT18" i="31"/>
  <c r="AU18" i="31"/>
  <c r="AV18" i="31"/>
  <c r="AW18" i="31"/>
  <c r="AX18" i="31"/>
  <c r="AY18" i="31"/>
  <c r="AZ18" i="31"/>
  <c r="BA18" i="31"/>
  <c r="BB18" i="31"/>
  <c r="BC18" i="31"/>
  <c r="BD18" i="31"/>
  <c r="BE18" i="31"/>
  <c r="BF18" i="31"/>
  <c r="BG18" i="31"/>
  <c r="BH18" i="31"/>
  <c r="BI18" i="31"/>
  <c r="BJ18" i="31"/>
  <c r="BK18" i="31"/>
  <c r="BL18" i="31"/>
  <c r="BM18" i="31"/>
  <c r="BN18" i="31"/>
  <c r="BO18" i="31"/>
  <c r="BP18" i="31"/>
  <c r="BQ18" i="31"/>
  <c r="BR18" i="31"/>
  <c r="BS18" i="31"/>
  <c r="BT18" i="31"/>
  <c r="BU18" i="31"/>
  <c r="BV18" i="31"/>
  <c r="BW18" i="31"/>
  <c r="BX18" i="31"/>
  <c r="BY18" i="31"/>
  <c r="BZ18" i="31"/>
  <c r="AQ19" i="31"/>
  <c r="AR19" i="31"/>
  <c r="AS19" i="31"/>
  <c r="AT19" i="31"/>
  <c r="AU19" i="31"/>
  <c r="AV19" i="31"/>
  <c r="AW19" i="31"/>
  <c r="AX19" i="31"/>
  <c r="AY19" i="31"/>
  <c r="AZ19" i="31"/>
  <c r="BA19" i="31"/>
  <c r="BB19" i="31"/>
  <c r="BC19" i="31"/>
  <c r="BD19" i="31"/>
  <c r="BE19" i="31"/>
  <c r="BF19" i="31"/>
  <c r="BG19" i="31"/>
  <c r="BH19" i="31"/>
  <c r="BI19" i="31"/>
  <c r="BJ19" i="31"/>
  <c r="BK19" i="31"/>
  <c r="BL19" i="31"/>
  <c r="BM19" i="31"/>
  <c r="BN19" i="31"/>
  <c r="BO19" i="31"/>
  <c r="BP19" i="31"/>
  <c r="BQ19" i="31"/>
  <c r="BR19" i="31"/>
  <c r="BS19" i="31"/>
  <c r="BT19" i="31"/>
  <c r="BU19" i="31"/>
  <c r="BV19" i="31"/>
  <c r="BW19" i="31"/>
  <c r="BX19" i="31"/>
  <c r="BY19" i="31"/>
  <c r="BZ19" i="31"/>
  <c r="AQ20" i="31"/>
  <c r="AR20" i="31"/>
  <c r="AS20" i="31"/>
  <c r="AT20" i="31"/>
  <c r="AU20" i="31"/>
  <c r="AV20" i="31"/>
  <c r="AW20" i="31"/>
  <c r="AX20" i="31"/>
  <c r="AY20" i="31"/>
  <c r="AZ20" i="31"/>
  <c r="BA20" i="31"/>
  <c r="BB20" i="31"/>
  <c r="BC20" i="31"/>
  <c r="BD20" i="31"/>
  <c r="BE20" i="31"/>
  <c r="BF20" i="31"/>
  <c r="BG20" i="31"/>
  <c r="BH20" i="31"/>
  <c r="BI20" i="31"/>
  <c r="BJ20" i="31"/>
  <c r="BK20" i="31"/>
  <c r="BL20" i="31"/>
  <c r="BM20" i="31"/>
  <c r="BN20" i="31"/>
  <c r="BO20" i="31"/>
  <c r="BP20" i="31"/>
  <c r="BQ20" i="31"/>
  <c r="BR20" i="31"/>
  <c r="BS20" i="31"/>
  <c r="BT20" i="31"/>
  <c r="BU20" i="31"/>
  <c r="BV20" i="31"/>
  <c r="BW20" i="31"/>
  <c r="BX20" i="31"/>
  <c r="BY20" i="31"/>
  <c r="BZ20" i="31"/>
  <c r="B59" i="5" l="1"/>
  <c r="C59" i="5"/>
  <c r="D59" i="5"/>
  <c r="E59" i="5"/>
  <c r="F59" i="5"/>
  <c r="B44" i="5"/>
  <c r="C44" i="5"/>
  <c r="D44" i="5"/>
  <c r="E44" i="5"/>
  <c r="F44" i="5"/>
  <c r="L180" i="33"/>
  <c r="K180" i="33"/>
  <c r="J180" i="33"/>
  <c r="I180" i="33"/>
  <c r="H180" i="33"/>
  <c r="G180" i="33"/>
  <c r="F180" i="33"/>
  <c r="E180" i="33"/>
  <c r="D180" i="33"/>
  <c r="C180" i="33"/>
  <c r="B180" i="33"/>
  <c r="L179" i="33"/>
  <c r="K179" i="33"/>
  <c r="J179" i="33"/>
  <c r="I179" i="33"/>
  <c r="H179" i="33"/>
  <c r="G179" i="33"/>
  <c r="F179" i="33"/>
  <c r="E179" i="33"/>
  <c r="D179" i="33"/>
  <c r="C179" i="33"/>
  <c r="B179" i="33"/>
  <c r="L178" i="33"/>
  <c r="K178" i="33"/>
  <c r="J178" i="33"/>
  <c r="I178" i="33"/>
  <c r="H178" i="33"/>
  <c r="G178" i="33"/>
  <c r="F178" i="33"/>
  <c r="E178" i="33"/>
  <c r="D178" i="33"/>
  <c r="C178" i="33"/>
  <c r="B178" i="33"/>
  <c r="L177" i="33"/>
  <c r="K177" i="33"/>
  <c r="J177" i="33"/>
  <c r="I177" i="33"/>
  <c r="H177" i="33"/>
  <c r="G177" i="33"/>
  <c r="F177" i="33"/>
  <c r="E177" i="33"/>
  <c r="D177" i="33"/>
  <c r="C177" i="33"/>
  <c r="B177" i="33"/>
  <c r="L176" i="33"/>
  <c r="K176" i="33"/>
  <c r="J176" i="33"/>
  <c r="I176" i="33"/>
  <c r="H176" i="33"/>
  <c r="G176" i="33"/>
  <c r="F176" i="33"/>
  <c r="E176" i="33"/>
  <c r="D176" i="33"/>
  <c r="C176" i="33"/>
  <c r="B176" i="33"/>
  <c r="L175" i="33"/>
  <c r="K175" i="33"/>
  <c r="J175" i="33"/>
  <c r="I175" i="33"/>
  <c r="H175" i="33"/>
  <c r="G175" i="33"/>
  <c r="F175" i="33"/>
  <c r="E175" i="33"/>
  <c r="D175" i="33"/>
  <c r="C175" i="33"/>
  <c r="B175" i="33"/>
  <c r="L174" i="33"/>
  <c r="K174" i="33"/>
  <c r="J174" i="33"/>
  <c r="I174" i="33"/>
  <c r="H174" i="33"/>
  <c r="G174" i="33"/>
  <c r="F174" i="33"/>
  <c r="E174" i="33"/>
  <c r="D174" i="33"/>
  <c r="C174" i="33"/>
  <c r="B174" i="33"/>
  <c r="L173" i="33"/>
  <c r="K173" i="33"/>
  <c r="J173" i="33"/>
  <c r="I173" i="33"/>
  <c r="H173" i="33"/>
  <c r="G173" i="33"/>
  <c r="F173" i="33"/>
  <c r="E173" i="33"/>
  <c r="D173" i="33"/>
  <c r="C173" i="33"/>
  <c r="B173" i="33"/>
  <c r="L172" i="33"/>
  <c r="K172" i="33"/>
  <c r="J172" i="33"/>
  <c r="I172" i="33"/>
  <c r="H172" i="33"/>
  <c r="G172" i="33"/>
  <c r="F172" i="33"/>
  <c r="E172" i="33"/>
  <c r="D172" i="33"/>
  <c r="C172" i="33"/>
  <c r="B172" i="33"/>
  <c r="L171" i="33"/>
  <c r="K171" i="33"/>
  <c r="J171" i="33"/>
  <c r="I171" i="33"/>
  <c r="H171" i="33"/>
  <c r="G171" i="33"/>
  <c r="F171" i="33"/>
  <c r="E171" i="33"/>
  <c r="D171" i="33"/>
  <c r="C171" i="33"/>
  <c r="B171" i="33"/>
  <c r="BZ20" i="32"/>
  <c r="BY20" i="32"/>
  <c r="BX20" i="32"/>
  <c r="BW20" i="32"/>
  <c r="BV20" i="32"/>
  <c r="BU20" i="32"/>
  <c r="BT20" i="32"/>
  <c r="BS20" i="32"/>
  <c r="BR20" i="32"/>
  <c r="BQ20" i="32"/>
  <c r="BP20" i="32"/>
  <c r="BO20" i="32"/>
  <c r="BN20" i="32"/>
  <c r="BM20" i="32"/>
  <c r="BL20" i="32"/>
  <c r="BK20" i="32"/>
  <c r="BJ20" i="32"/>
  <c r="BI20" i="32"/>
  <c r="BH20" i="32"/>
  <c r="BG20" i="32"/>
  <c r="BF20" i="32"/>
  <c r="BE20" i="32"/>
  <c r="BD20" i="32"/>
  <c r="BC20" i="32"/>
  <c r="BB20" i="32"/>
  <c r="BA20" i="32"/>
  <c r="AZ20" i="32"/>
  <c r="AY20" i="32"/>
  <c r="AX20" i="32"/>
  <c r="AW20" i="32"/>
  <c r="AV20" i="32"/>
  <c r="AU20" i="32"/>
  <c r="AT20" i="32"/>
  <c r="AS20" i="32"/>
  <c r="AR20" i="32"/>
  <c r="AQ20" i="32"/>
  <c r="BZ19" i="32"/>
  <c r="BY19" i="32"/>
  <c r="BX19" i="32"/>
  <c r="BW19" i="32"/>
  <c r="BV19" i="32"/>
  <c r="BU19" i="32"/>
  <c r="BT19" i="32"/>
  <c r="BS19" i="32"/>
  <c r="BR19" i="32"/>
  <c r="BQ19" i="32"/>
  <c r="BP19" i="32"/>
  <c r="BO19" i="32"/>
  <c r="BN19" i="32"/>
  <c r="BM19" i="32"/>
  <c r="BL19" i="32"/>
  <c r="BK19" i="32"/>
  <c r="BJ19" i="32"/>
  <c r="BI19" i="32"/>
  <c r="BH19" i="32"/>
  <c r="BG19" i="32"/>
  <c r="BF19" i="32"/>
  <c r="BE19" i="32"/>
  <c r="BD19" i="32"/>
  <c r="BC19" i="32"/>
  <c r="BB19" i="32"/>
  <c r="BA19" i="32"/>
  <c r="AZ19" i="32"/>
  <c r="AY19" i="32"/>
  <c r="AX19" i="32"/>
  <c r="AW19" i="32"/>
  <c r="AV19" i="32"/>
  <c r="AU19" i="32"/>
  <c r="AT19" i="32"/>
  <c r="AS19" i="32"/>
  <c r="AR19" i="32"/>
  <c r="AQ19" i="32"/>
  <c r="BZ18" i="32"/>
  <c r="BY18" i="32"/>
  <c r="BX18" i="32"/>
  <c r="BW18" i="32"/>
  <c r="BV18" i="32"/>
  <c r="BU18" i="32"/>
  <c r="BT18" i="32"/>
  <c r="BS18" i="32"/>
  <c r="BR18" i="32"/>
  <c r="BQ18" i="32"/>
  <c r="BP18" i="32"/>
  <c r="BO18" i="32"/>
  <c r="BN18" i="32"/>
  <c r="BM18" i="32"/>
  <c r="BL18" i="32"/>
  <c r="BK18" i="32"/>
  <c r="BJ18" i="32"/>
  <c r="BI18" i="32"/>
  <c r="BH18" i="32"/>
  <c r="BG18" i="32"/>
  <c r="BF18" i="32"/>
  <c r="BE18" i="32"/>
  <c r="BD18" i="32"/>
  <c r="BC18" i="32"/>
  <c r="BB18" i="32"/>
  <c r="BA18" i="32"/>
  <c r="AZ18" i="32"/>
  <c r="AY18" i="32"/>
  <c r="AX18" i="32"/>
  <c r="AW18" i="32"/>
  <c r="AV18" i="32"/>
  <c r="AU18" i="32"/>
  <c r="AT18" i="32"/>
  <c r="AS18" i="32"/>
  <c r="AR18" i="32"/>
  <c r="AQ18" i="32"/>
  <c r="BZ17" i="32"/>
  <c r="BY17" i="32"/>
  <c r="BX17" i="32"/>
  <c r="BW17" i="32"/>
  <c r="BV17" i="32"/>
  <c r="BU17" i="32"/>
  <c r="BT17" i="32"/>
  <c r="BS17" i="32"/>
  <c r="BR17" i="32"/>
  <c r="BQ17" i="32"/>
  <c r="BP17" i="32"/>
  <c r="BO17" i="32"/>
  <c r="BN17" i="32"/>
  <c r="BM17" i="32"/>
  <c r="BL17" i="32"/>
  <c r="BK17" i="32"/>
  <c r="BJ17" i="32"/>
  <c r="BI17" i="32"/>
  <c r="BH17" i="32"/>
  <c r="BG17" i="32"/>
  <c r="BF17" i="32"/>
  <c r="BE17" i="32"/>
  <c r="BD17" i="32"/>
  <c r="BC17" i="32"/>
  <c r="BB17" i="32"/>
  <c r="BA17" i="32"/>
  <c r="AZ17" i="32"/>
  <c r="AY17" i="32"/>
  <c r="AX17" i="32"/>
  <c r="AW17" i="32"/>
  <c r="AV17" i="32"/>
  <c r="AU17" i="32"/>
  <c r="AT17" i="32"/>
  <c r="AS17" i="32"/>
  <c r="AR17" i="32"/>
  <c r="AQ17" i="32"/>
  <c r="BZ16" i="32"/>
  <c r="BY16" i="32"/>
  <c r="BX16" i="32"/>
  <c r="BW16" i="32"/>
  <c r="BV16" i="32"/>
  <c r="BU16" i="32"/>
  <c r="BT16" i="32"/>
  <c r="BS16" i="32"/>
  <c r="BR16" i="32"/>
  <c r="BQ16" i="32"/>
  <c r="BP16" i="32"/>
  <c r="BO16" i="32"/>
  <c r="BN16" i="32"/>
  <c r="BM16" i="32"/>
  <c r="BL16" i="32"/>
  <c r="BK16" i="32"/>
  <c r="BJ16" i="32"/>
  <c r="BI16" i="32"/>
  <c r="BH16" i="32"/>
  <c r="BG16" i="32"/>
  <c r="BF16" i="32"/>
  <c r="BE16" i="32"/>
  <c r="BD16" i="32"/>
  <c r="BC16" i="32"/>
  <c r="BB16" i="32"/>
  <c r="BA16" i="32"/>
  <c r="AZ16" i="32"/>
  <c r="AY16" i="32"/>
  <c r="AX16" i="32"/>
  <c r="AW16" i="32"/>
  <c r="AV16" i="32"/>
  <c r="AU16" i="32"/>
  <c r="AT16" i="32"/>
  <c r="AS16" i="32"/>
  <c r="AR16" i="32"/>
  <c r="AQ16" i="32"/>
  <c r="BZ15" i="32"/>
  <c r="BY15" i="32"/>
  <c r="BX15" i="32"/>
  <c r="BW15" i="32"/>
  <c r="BV15" i="32"/>
  <c r="BU15" i="32"/>
  <c r="BT15" i="32"/>
  <c r="BS15" i="32"/>
  <c r="BR15" i="32"/>
  <c r="BQ15" i="32"/>
  <c r="BP15" i="32"/>
  <c r="BO15" i="32"/>
  <c r="BN15" i="32"/>
  <c r="BM15" i="32"/>
  <c r="BL15" i="32"/>
  <c r="BK15" i="32"/>
  <c r="BJ15" i="32"/>
  <c r="BI15" i="32"/>
  <c r="BH15" i="32"/>
  <c r="BG15" i="32"/>
  <c r="BF15" i="32"/>
  <c r="BE15" i="32"/>
  <c r="BD15" i="32"/>
  <c r="BC15" i="32"/>
  <c r="BB15" i="32"/>
  <c r="BA15" i="32"/>
  <c r="AZ15" i="32"/>
  <c r="AY15" i="32"/>
  <c r="AX15" i="32"/>
  <c r="AW15" i="32"/>
  <c r="AV15" i="32"/>
  <c r="AU15" i="32"/>
  <c r="AT15" i="32"/>
  <c r="AS15" i="32"/>
  <c r="AR15" i="32"/>
  <c r="AQ15" i="32"/>
  <c r="BZ14" i="32"/>
  <c r="BY14" i="32"/>
  <c r="BX14" i="32"/>
  <c r="BW14" i="32"/>
  <c r="BV14" i="32"/>
  <c r="BU14" i="32"/>
  <c r="BT14" i="32"/>
  <c r="BS14" i="32"/>
  <c r="BR14" i="32"/>
  <c r="BQ14" i="32"/>
  <c r="BP14" i="32"/>
  <c r="BO14" i="32"/>
  <c r="BN14" i="32"/>
  <c r="BM14" i="32"/>
  <c r="BL14" i="32"/>
  <c r="BK14" i="32"/>
  <c r="BJ14" i="32"/>
  <c r="BI14" i="32"/>
  <c r="BH14" i="32"/>
  <c r="BG14" i="32"/>
  <c r="BF14" i="32"/>
  <c r="BE14" i="32"/>
  <c r="BD14" i="32"/>
  <c r="BC14" i="32"/>
  <c r="BB14" i="32"/>
  <c r="BA14" i="32"/>
  <c r="AZ14" i="32"/>
  <c r="AY14" i="32"/>
  <c r="AX14" i="32"/>
  <c r="AW14" i="32"/>
  <c r="AV14" i="32"/>
  <c r="AU14" i="32"/>
  <c r="AT14" i="32"/>
  <c r="AS14" i="32"/>
  <c r="AR14" i="32"/>
  <c r="AQ14" i="32"/>
  <c r="BZ13" i="32"/>
  <c r="BY13" i="32"/>
  <c r="BX13" i="32"/>
  <c r="BW13" i="32"/>
  <c r="BV13" i="32"/>
  <c r="BU13" i="32"/>
  <c r="BT13" i="32"/>
  <c r="BS13" i="32"/>
  <c r="BR13" i="32"/>
  <c r="BQ13" i="32"/>
  <c r="BP13" i="32"/>
  <c r="BO13" i="32"/>
  <c r="BN13" i="32"/>
  <c r="BM13" i="32"/>
  <c r="BL13" i="32"/>
  <c r="BK13" i="32"/>
  <c r="BJ13" i="32"/>
  <c r="BI13" i="32"/>
  <c r="BH13" i="32"/>
  <c r="BG13" i="32"/>
  <c r="BF13" i="32"/>
  <c r="BE13" i="32"/>
  <c r="BD13" i="32"/>
  <c r="BC13" i="32"/>
  <c r="BB13" i="32"/>
  <c r="BA13" i="32"/>
  <c r="AZ13" i="32"/>
  <c r="AY13" i="32"/>
  <c r="AX13" i="32"/>
  <c r="AW13" i="32"/>
  <c r="AV13" i="32"/>
  <c r="AU13" i="32"/>
  <c r="AT13" i="32"/>
  <c r="AS13" i="32"/>
  <c r="AR13" i="32"/>
  <c r="AQ13" i="32"/>
  <c r="BZ12" i="32"/>
  <c r="BY12" i="32"/>
  <c r="BX12" i="32"/>
  <c r="BW12" i="32"/>
  <c r="BV12" i="32"/>
  <c r="BU12" i="32"/>
  <c r="BT12" i="32"/>
  <c r="BS12" i="32"/>
  <c r="BR12" i="32"/>
  <c r="BQ12" i="32"/>
  <c r="BP12" i="32"/>
  <c r="BO12" i="32"/>
  <c r="BN12" i="32"/>
  <c r="BM12" i="32"/>
  <c r="BL12" i="32"/>
  <c r="BK12" i="32"/>
  <c r="BJ12" i="32"/>
  <c r="BI12" i="32"/>
  <c r="BH12" i="32"/>
  <c r="BG12" i="32"/>
  <c r="BF12" i="32"/>
  <c r="BE12" i="32"/>
  <c r="BD12" i="32"/>
  <c r="BC12" i="32"/>
  <c r="BB12" i="32"/>
  <c r="BA12" i="32"/>
  <c r="AZ12" i="32"/>
  <c r="AY12" i="32"/>
  <c r="AX12" i="32"/>
  <c r="AW12" i="32"/>
  <c r="AV12" i="32"/>
  <c r="AU12" i="32"/>
  <c r="AT12" i="32"/>
  <c r="AS12" i="32"/>
  <c r="AR12" i="32"/>
  <c r="AQ12" i="32"/>
  <c r="BZ11" i="32"/>
  <c r="BY11" i="32"/>
  <c r="BX11" i="32"/>
  <c r="BW11" i="32"/>
  <c r="BV11" i="32"/>
  <c r="BU11" i="32"/>
  <c r="BT11" i="32"/>
  <c r="BS11" i="32"/>
  <c r="BR11" i="32"/>
  <c r="BQ11" i="32"/>
  <c r="BP11" i="32"/>
  <c r="BO11" i="32"/>
  <c r="BN11" i="32"/>
  <c r="BM11" i="32"/>
  <c r="BL11" i="32"/>
  <c r="BK11" i="32"/>
  <c r="BJ11" i="32"/>
  <c r="BI11" i="32"/>
  <c r="BH11" i="32"/>
  <c r="BG11" i="32"/>
  <c r="BF11" i="32"/>
  <c r="BE11" i="32"/>
  <c r="BD11" i="32"/>
  <c r="BC11" i="32"/>
  <c r="BB11" i="32"/>
  <c r="BA11" i="32"/>
  <c r="AZ11" i="32"/>
  <c r="AY11" i="32"/>
  <c r="AX11" i="32"/>
  <c r="AW11" i="32"/>
  <c r="AV11" i="32"/>
  <c r="AU11" i="32"/>
  <c r="AT11" i="32"/>
  <c r="AS11" i="32"/>
  <c r="AR11" i="32"/>
  <c r="AQ11" i="32"/>
  <c r="BZ10" i="32"/>
  <c r="BY10" i="32"/>
  <c r="BX10" i="32"/>
  <c r="BW10" i="32"/>
  <c r="BV10" i="32"/>
  <c r="BU10" i="32"/>
  <c r="BT10" i="32"/>
  <c r="BS10" i="32"/>
  <c r="BR10" i="32"/>
  <c r="BQ10" i="32"/>
  <c r="BP10" i="32"/>
  <c r="BO10" i="32"/>
  <c r="BN10" i="32"/>
  <c r="BM10" i="32"/>
  <c r="BL10" i="32"/>
  <c r="BK10" i="32"/>
  <c r="BJ10" i="32"/>
  <c r="BI10" i="32"/>
  <c r="BH10" i="32"/>
  <c r="BG10" i="32"/>
  <c r="BF10" i="32"/>
  <c r="BE10" i="32"/>
  <c r="BD10" i="32"/>
  <c r="BC10" i="32"/>
  <c r="BB10" i="32"/>
  <c r="BA10" i="32"/>
  <c r="AZ10" i="32"/>
  <c r="AY10" i="32"/>
  <c r="AX10" i="32"/>
  <c r="AW10" i="32"/>
  <c r="AV10" i="32"/>
  <c r="AU10" i="32"/>
  <c r="AT10" i="32"/>
  <c r="AS10" i="32"/>
  <c r="AR10" i="32"/>
  <c r="AQ10" i="32"/>
  <c r="BZ9" i="32"/>
  <c r="BY9" i="32"/>
  <c r="BX9" i="32"/>
  <c r="BW9" i="32"/>
  <c r="BV9" i="32"/>
  <c r="BU9" i="32"/>
  <c r="BT9" i="32"/>
  <c r="BS9" i="32"/>
  <c r="BR9" i="32"/>
  <c r="BQ9" i="32"/>
  <c r="BP9" i="32"/>
  <c r="BO9" i="32"/>
  <c r="BN9" i="32"/>
  <c r="BM9" i="32"/>
  <c r="BL9" i="32"/>
  <c r="BK9" i="32"/>
  <c r="BJ9" i="32"/>
  <c r="BI9" i="32"/>
  <c r="BH9" i="32"/>
  <c r="BG9" i="32"/>
  <c r="BF9" i="32"/>
  <c r="BE9" i="32"/>
  <c r="BD9" i="32"/>
  <c r="BC9" i="32"/>
  <c r="BB9" i="32"/>
  <c r="BA9" i="32"/>
  <c r="AZ9" i="32"/>
  <c r="AY9" i="32"/>
  <c r="AX9" i="32"/>
  <c r="AW9" i="32"/>
  <c r="AV9" i="32"/>
  <c r="AU9" i="32"/>
  <c r="AT9" i="32"/>
  <c r="AS9" i="32"/>
  <c r="AR9" i="32"/>
  <c r="AQ9" i="32"/>
  <c r="AX3" i="32"/>
  <c r="BB3" i="32" s="1"/>
  <c r="BF3" i="32" s="1"/>
  <c r="BJ3" i="32" s="1"/>
  <c r="BN3" i="32" s="1"/>
  <c r="BR3" i="32" s="1"/>
  <c r="BV3" i="32" s="1"/>
  <c r="BZ3" i="32" s="1"/>
  <c r="AW3" i="32"/>
  <c r="BA3" i="32" s="1"/>
  <c r="BE3" i="32" s="1"/>
  <c r="BI3" i="32" s="1"/>
  <c r="BM3" i="32" s="1"/>
  <c r="BQ3" i="32" s="1"/>
  <c r="BU3" i="32" s="1"/>
  <c r="BY3" i="32" s="1"/>
  <c r="AV3" i="32"/>
  <c r="AZ3" i="32" s="1"/>
  <c r="BD3" i="32" s="1"/>
  <c r="BH3" i="32" s="1"/>
  <c r="BL3" i="32" s="1"/>
  <c r="BP3" i="32" s="1"/>
  <c r="BT3" i="32" s="1"/>
  <c r="BX3" i="32" s="1"/>
  <c r="AU3" i="32"/>
  <c r="AY3" i="32" s="1"/>
  <c r="BC3" i="32" s="1"/>
  <c r="BG3" i="32" s="1"/>
  <c r="BK3" i="32" s="1"/>
  <c r="BO3" i="32" s="1"/>
  <c r="BS3" i="32" s="1"/>
  <c r="BW3" i="32" s="1"/>
  <c r="AX2" i="32"/>
  <c r="BB2" i="32" s="1"/>
  <c r="BF2" i="32" s="1"/>
  <c r="BJ2" i="32" s="1"/>
  <c r="BN2" i="32" s="1"/>
  <c r="BR2" i="32" s="1"/>
  <c r="BV2" i="32" s="1"/>
  <c r="BZ2" i="32" s="1"/>
  <c r="AW2" i="32"/>
  <c r="BA2" i="32" s="1"/>
  <c r="BE2" i="32" s="1"/>
  <c r="BI2" i="32" s="1"/>
  <c r="BM2" i="32" s="1"/>
  <c r="BQ2" i="32" s="1"/>
  <c r="BU2" i="32" s="1"/>
  <c r="BY2" i="32" s="1"/>
  <c r="AV2" i="32"/>
  <c r="AZ2" i="32" s="1"/>
  <c r="BD2" i="32" s="1"/>
  <c r="BH2" i="32" s="1"/>
  <c r="BL2" i="32" s="1"/>
  <c r="BP2" i="32" s="1"/>
  <c r="BT2" i="32" s="1"/>
  <c r="BX2" i="32" s="1"/>
  <c r="AU2" i="32"/>
  <c r="AY2" i="32" s="1"/>
  <c r="BC2" i="32" s="1"/>
  <c r="BG2" i="32" s="1"/>
  <c r="BK2" i="32" s="1"/>
  <c r="BO2" i="32" s="1"/>
  <c r="BS2" i="32" s="1"/>
  <c r="BW2" i="32" s="1"/>
  <c r="AV2" i="31"/>
  <c r="AZ2" i="31" s="1"/>
  <c r="BD2" i="31" s="1"/>
  <c r="BH2" i="31" s="1"/>
  <c r="BL2" i="31" s="1"/>
  <c r="BP2" i="31" s="1"/>
  <c r="BT2" i="31" s="1"/>
  <c r="BX2" i="31" s="1"/>
  <c r="AW2" i="31"/>
  <c r="BA2" i="31" s="1"/>
  <c r="BE2" i="31" s="1"/>
  <c r="BI2" i="31" s="1"/>
  <c r="BM2" i="31" s="1"/>
  <c r="BQ2" i="31" s="1"/>
  <c r="BU2" i="31" s="1"/>
  <c r="BY2" i="31" s="1"/>
  <c r="AX2" i="31"/>
  <c r="BB2" i="31" s="1"/>
  <c r="BF2" i="31" s="1"/>
  <c r="BJ2" i="31" s="1"/>
  <c r="BN2" i="31" s="1"/>
  <c r="BR2" i="31" s="1"/>
  <c r="BV2" i="31" s="1"/>
  <c r="BZ2" i="31" s="1"/>
  <c r="AV3" i="31"/>
  <c r="AW3" i="31"/>
  <c r="BA3" i="31" s="1"/>
  <c r="BE3" i="31" s="1"/>
  <c r="BI3" i="31" s="1"/>
  <c r="BM3" i="31" s="1"/>
  <c r="BQ3" i="31" s="1"/>
  <c r="BU3" i="31" s="1"/>
  <c r="BY3" i="31" s="1"/>
  <c r="AX3" i="31"/>
  <c r="BB3" i="31" s="1"/>
  <c r="BF3" i="31" s="1"/>
  <c r="BJ3" i="31" s="1"/>
  <c r="BN3" i="31" s="1"/>
  <c r="BR3" i="31" s="1"/>
  <c r="BV3" i="31" s="1"/>
  <c r="BZ3" i="31" s="1"/>
  <c r="AZ3" i="31"/>
  <c r="BD3" i="31" s="1"/>
  <c r="BH3" i="31" s="1"/>
  <c r="BL3" i="31" s="1"/>
  <c r="BP3" i="31" s="1"/>
  <c r="BT3" i="31" s="1"/>
  <c r="BX3" i="31" s="1"/>
  <c r="AU3" i="31"/>
  <c r="AY3" i="31" s="1"/>
  <c r="BC3" i="31" s="1"/>
  <c r="BG3" i="31" s="1"/>
  <c r="BK3" i="31" s="1"/>
  <c r="BO3" i="31" s="1"/>
  <c r="BS3" i="31" s="1"/>
  <c r="BW3" i="31" s="1"/>
  <c r="AU2" i="31"/>
  <c r="AY2" i="31" s="1"/>
  <c r="BC2" i="31" s="1"/>
  <c r="BG2" i="31" s="1"/>
  <c r="BK2" i="31" s="1"/>
  <c r="BO2" i="31" s="1"/>
  <c r="BS2" i="31" s="1"/>
  <c r="BW2" i="31" s="1"/>
  <c r="W171" i="33" l="1"/>
  <c r="AA171" i="33"/>
  <c r="Y172" i="33"/>
  <c r="AC172" i="33"/>
  <c r="W173" i="33"/>
  <c r="Y174" i="33"/>
  <c r="W175" i="33"/>
  <c r="AA175" i="33"/>
  <c r="W177" i="33"/>
  <c r="AA177" i="33"/>
  <c r="Y178" i="33"/>
  <c r="W179" i="33"/>
  <c r="AA179" i="33"/>
  <c r="Y180" i="33"/>
  <c r="AA173" i="33"/>
  <c r="Y171" i="33"/>
  <c r="W172" i="33"/>
  <c r="AA172" i="33"/>
  <c r="Y173" i="33"/>
  <c r="W174" i="33"/>
  <c r="AA174" i="33"/>
  <c r="Y175" i="33"/>
  <c r="AC175" i="33"/>
  <c r="W176" i="33"/>
  <c r="AA176" i="33"/>
  <c r="W178" i="33"/>
  <c r="AA178" i="33"/>
  <c r="Y177" i="33"/>
  <c r="Y179" i="33"/>
  <c r="Y176" i="33"/>
  <c r="W180" i="33"/>
  <c r="AA180" i="33"/>
  <c r="X171" i="33"/>
  <c r="Z172" i="33"/>
  <c r="X173" i="33"/>
  <c r="Z174" i="33"/>
  <c r="X175" i="33"/>
  <c r="Z176" i="33"/>
  <c r="X177" i="33"/>
  <c r="Z178" i="33"/>
  <c r="X179" i="33"/>
  <c r="Z180" i="33"/>
  <c r="Z171" i="33"/>
  <c r="X172" i="33"/>
  <c r="Z173" i="33"/>
  <c r="X174" i="33"/>
  <c r="Z175" i="33"/>
  <c r="X176" i="33"/>
  <c r="Z177" i="33"/>
  <c r="X178" i="33"/>
  <c r="Z179" i="33"/>
  <c r="X180" i="33"/>
  <c r="AE177" i="33"/>
  <c r="AE172" i="33"/>
  <c r="AE175" i="33"/>
  <c r="AB180" i="33"/>
  <c r="AD180" i="33"/>
  <c r="AB171" i="33"/>
  <c r="AD171" i="33"/>
  <c r="AF171" i="33"/>
  <c r="AB172" i="33"/>
  <c r="AD172" i="33"/>
  <c r="AF172" i="33"/>
  <c r="AB173" i="33"/>
  <c r="AD173" i="33"/>
  <c r="AF173" i="33"/>
  <c r="AB174" i="33"/>
  <c r="AD174" i="33"/>
  <c r="AF174" i="33"/>
  <c r="AB175" i="33"/>
  <c r="AD175" i="33"/>
  <c r="AF175" i="33"/>
  <c r="AB176" i="33"/>
  <c r="AD176" i="33"/>
  <c r="AF176" i="33"/>
  <c r="AB177" i="33"/>
  <c r="AD177" i="33"/>
  <c r="AF177" i="33"/>
  <c r="AB178" i="33"/>
  <c r="AD178" i="33"/>
  <c r="AF178" i="33"/>
  <c r="AB179" i="33"/>
  <c r="AD179" i="33"/>
  <c r="AF179" i="33"/>
  <c r="AF180" i="33"/>
  <c r="AC171" i="33"/>
  <c r="AE171" i="33"/>
  <c r="AC173" i="33"/>
  <c r="AE173" i="33"/>
  <c r="AC174" i="33"/>
  <c r="AE174" i="33"/>
  <c r="AC176" i="33"/>
  <c r="AE176" i="33"/>
  <c r="AC177" i="33"/>
  <c r="AC178" i="33"/>
  <c r="AE178" i="33"/>
  <c r="AC179" i="33"/>
  <c r="AE179" i="33"/>
  <c r="AC180" i="33"/>
  <c r="AE180" i="33"/>
</calcChain>
</file>

<file path=xl/comments1.xml><?xml version="1.0" encoding="utf-8"?>
<comments xmlns="http://schemas.openxmlformats.org/spreadsheetml/2006/main">
  <authors>
    <author>Information Technology</author>
  </authors>
  <commentList>
    <comment ref="A1" authorId="0">
      <text>
        <r>
          <rPr>
            <b/>
            <sz val="8"/>
            <color indexed="81"/>
            <rFont val="Tahoma"/>
            <family val="2"/>
          </rPr>
          <t>Click on "Business" then 
"News" then 
"News"again, then
"Statistics". Select airport, and National for rest.
Remember to add George and CPT for WC and same for other combined provinces</t>
        </r>
      </text>
    </comment>
  </commentList>
</comments>
</file>

<file path=xl/connections.xml><?xml version="1.0" encoding="utf-8"?>
<connections xmlns="http://schemas.openxmlformats.org/spreadsheetml/2006/main">
  <connection id="1" name="Connection" type="4" refreshedVersion="4" background="1">
    <webPr parsePre="1" consecutive="1" xl2000="1" url="http://www.easydata.co.za/addin_refresh/" post="username=bernv&amp;selection=&amp;frequency=M&amp;transposed=&amp;startyear=1993&amp;ts1=SSA-G0000003&amp;ts2=SSA-G0010003&amp;ts3=SSA-G0020003&amp;ts4=SSA-G0030003&amp;ts5=SSA-G0000R03&amp;ts6=SSA-G0010R03&amp;ts7=SSA-G0020R03&amp;ts8=SSA-G0030R03&amp;ts9=SSA-G0000S03&amp;ts10=SSA-G0010S03&amp;ts11=SSA-G0020S03&amp;ts12=SSA-G0030S03&amp;ts13=SSA-G0000T03&amp;ts14=SSA-G0010T03&amp;ts15=SSA-G0020T03&amp;ts16=SSA-G0030T03&amp;ts17=SSA-G0000U03&amp;ts18=SSA-G0010U03&amp;ts19=SSA-G0020U03&amp;ts20=SSA-G0030U03&amp;ts21=SSA-G0000V03&amp;ts22=SSA-G0010V03&amp;ts23=SSA-G0020V03&amp;ts24=SSA-G0030V03&amp;ts25=SSA-G0000W03&amp;ts26=SSA-G0010W03&amp;ts27=SSA-G0020W03&amp;ts28=SSA-G0030W03&amp;ts29=SSA-G0000X03&amp;ts30=SSA-G0010X03&amp;ts31=SSA-G0020X03&amp;ts32=SSA-G0030X03&amp;ts33=SSA-G0000Y03&amp;ts34=SSA-G0010Y03&amp;ts35=SSA-G0020Y03&amp;ts36=SSA-G0030Y03&amp;ts37=SSA-G0000Z03&amp;ts38=SSA-G0010Z03&amp;ts39=SSA-G0020Z03&amp;ts40=SSA-G0030Z03"/>
  </connection>
  <connection id="2" name="Connection1" type="4" refreshedVersion="4" background="1">
    <webPr parsePre="1" consecutive="1" xl2000="1" url="http://www.easydata.co.za/addin_refresh/" post="username=bernv&amp;selection=&amp;frequency=M&amp;transposed=&amp;startyear=1993&amp;ts1=SSA-V0000003&amp;ts2=SSA-V0010003&amp;ts3=SSA-V0020003&amp;ts4=SSA-V0030003&amp;ts5=SSA-V0000R03&amp;ts6=SSA-V0010R03&amp;ts7=SSA-V0020R03&amp;ts8=SSA-V0030R03&amp;ts9=SSA-V0000S03&amp;ts10=SSA-V0010S03&amp;ts11=SSA-V0020S03&amp;ts12=SSA-V0030S03&amp;ts13=SSA-V0000T03&amp;ts14=SSA-V0010T03&amp;ts15=SSA-V0020T03&amp;ts16=SSA-V0030T03&amp;ts17=SSA-V0000U03&amp;ts18=SSA-V0010U03&amp;ts19=SSA-V0020U03&amp;ts20=SSA-V0030U03&amp;ts21=SSA-V0000V03&amp;ts22=SSA-V0010V03&amp;ts23=SSA-V0020V03&amp;ts24=SSA-V0030V03&amp;ts25=SSA-V0000W03&amp;ts26=SSA-V0010W03&amp;ts27=SSA-V0020W03&amp;ts28=SSA-V0030W03&amp;ts29=SSA-V0000X03&amp;ts30=SSA-V0010X03&amp;ts31=SSA-V0020X03&amp;ts32=SSA-V0030X03&amp;ts33=SSA-V0000Y03&amp;ts34=SSA-V0010Y03&amp;ts35=SSA-V0020Y03&amp;ts36=SSA-V0030Y03&amp;ts37=SSA-V0000Z03&amp;ts38=SSA-V0010Z03&amp;ts39=SSA-V0020Z03&amp;ts40=SSA-V0030Z03"/>
  </connection>
  <connection id="3" name="Connection11" type="4" refreshedVersion="4" background="1">
    <webPr parsePre="1" consecutive="1" xl2000="1" url="http://www.easydata.co.za/addin_refresh/" post="username=bernv&amp;selection=&amp;frequency=Q&amp;transposed=&amp;startyear=1970&amp;ts1=BER-BERBC01BCS_T&amp;ts2=BER-BERBC03QBA_T&amp;ts3=BER-BERBC06CTC_T&amp;ts4=BER-BERBC01BCS_WC&amp;ts5=BER-BERBC03QBA_WC&amp;ts6=BER-BERBC06CTC_WC&amp;ts7=BER-BERBC01BCS_EC&amp;ts8=BER-BERBC03QBA_EC&amp;ts9=BER-BERBC06CTC_EC&amp;ts10=BER-BERBC01BCS_KN&amp;ts11=BER-BERBC03QBA_KN&amp;ts12=BER-BERBC06CTC_KN&amp;ts13=BER-BERBC01BCS_G&amp;ts14=BER-BERBC03QBA_G&amp;ts15=BER-BERBC06CTC_G"/>
  </connection>
  <connection id="4" name="Connection111" type="4" refreshedVersion="4" background="1">
    <webPr parsePre="1" consecutive="1" xl2000="1" url="http://www.easydata.co.za/addin_refresh/" post="username=bernv&amp;selection=&amp;frequency=Q&amp;transposed=&amp;startyear=1975&amp;ts1=BER-1019MF13BC00&amp;ts2=BER-1002MF02PV00&amp;ts3=BER-1001MF01SA00&amp;ts4=BER-1000MF01SD00&amp;ts5=BER-1013MF09SP00&amp;ts6=BER-1515MF13BC00_WC&amp;ts7=BER-1498MF02PV00_WC&amp;ts8=BER-1497MF01SA00_WC&amp;ts9=BER-1496MF01SD00_WC&amp;ts10=BER-1509MF09SP00_WC&amp;ts11=BER-1546MF13BC00_EC&amp;ts12=BER-1529MF02PV00_EC&amp;ts13=BER-1528MF01SA00_EC&amp;ts14=BER-1527MF01SD00_EC&amp;ts15=BER-1540MF09SP00_EC&amp;ts16=BER-1577MF13BC00_KN&amp;ts17=BER-1560MF02PV00_KN&amp;ts18=BER-1559MF01SA00_KN&amp;ts19=BER-1558MF01SD00_KN&amp;ts20=BER-1571MF09SP00_KN&amp;ts21=BER-1608MF13BC00_G&amp;ts22=BER-1591MF02PV00_G&amp;ts23=BER-1590MF01SA00_G&amp;ts24=BER-1589MF01SD00_G&amp;ts25=BER-1603MF09SA00_G"/>
  </connection>
  <connection id="5" name="Connection112" type="4" refreshedVersion="4" background="1">
    <webPr parsePre="1" consecutive="1" xl2000="1" url="http://www.easydata.co.za/addin_refresh/" post="username=bernv&amp;selection=&amp;frequency=Q&amp;transposed=&amp;startyear=1986&amp;ts1=BER-1128TRR1C00T&amp;ts2=BER-1130TRR3S00T&amp;ts3=BER-1135TRR7RS0T&amp;ts4=BER-1172TRR1C00_WC&amp;ts5=BER-1174TRR3S00_WC&amp;ts6=BER-1178TRR7S00_WC&amp;ts7=BER-1181TRR1C00_EC&amp;ts8=BER-1183TRR3S00_EC&amp;ts9=BER-1187TRR7S00_EC&amp;ts10=BER-1190TRR1C00_KN&amp;ts11=BER-1192TRR3S00_KN&amp;ts12=BER-1196TRR7S00_KN&amp;ts13=BER-1199TRR1C00_G&amp;ts14=BER-1201TRR3S00_G&amp;ts15=BER-1205TRR7S00_G"/>
  </connection>
  <connection id="6" name="Connection2" type="4" refreshedVersion="4" background="1">
    <webPr parsePre="1" consecutive="1" xl2000="1" url="http://www.easydata.co.za/addin_refresh/" post="username=bernv&amp;selection=&amp;frequency=Q&amp;transposed=&amp;startyear=1994&amp;ts1=BER-1100TRC4C61R&amp;ts2=BER-1108TRC4C63R&amp;ts3=BER-1112TRC4C64R&amp;ts4=BER-1104TRC4C62R&amp;ts5=BER-1124TRC4C67R&amp;ts6=BER-1120TRC4C66R&amp;ts7=BER-1116TRC4C65R"/>
  </connection>
  <connection id="7" name="Connection3" type="4" refreshedVersion="3" background="1">
    <webPr parsePre="1" consecutive="1" xl2000="1" url="http://easyxl.easydata.co.za/index.php?cmd=getdata" post="&amp;curCodes0=SSA:ELEKTRWCM&amp;curCodes1=SSA:ELEKTRECM&amp;curCodes2=SSA:ELEKTRNCM&amp;curCodes3=SSA:ELEKTRFSM&amp;curCodes4=SSA:ELEKTRKZM&amp;curCodes5=SSA:ELEKTRNWM&amp;curCodes6=SSA:ELEKTRGTM&amp;curCodes7=SSA:ELEKTRMLM&amp;curCodes8=SSA:ELEKTRLPM&amp;curCodes9=SSA:ELEKTRSAM&amp;labels=FNSUD&amp;dateFormat=X&amp;yBegin=&amp;yEnd=&amp;sid=7o5mdbfn5t8282kmg6ug5oidi6" htmlFormat="all"/>
  </connection>
  <connection id="8" name="Connection31" type="4" refreshedVersion="4" background="1">
    <webPr parsePre="1" consecutive="1" xl2000="1" url="http://www.easydata.co.za/addin_refresh/" post="username=bernv&amp;selection=&amp;frequency=M&amp;transposed=&amp;startyear=2002&amp;ts1=SSA-ELEKTRWC&amp;ts2=SSA-ELEKTREC&amp;ts3=SSA-ELEKTRNC&amp;ts4=SSA-ELEKTRFS&amp;ts5=SSA-ELEKTRKZ&amp;ts6=SSA-ELEKTRNW&amp;ts7=SSA-ELEKTRGT&amp;ts8=SSA-ELEKTRML&amp;ts9=SSA-ELEKTRLP&amp;ts10=SSA-ELEKTRSA"/>
  </connection>
  <connection id="9" name="Connection4" type="4" refreshedVersion="4" background="1">
    <webPr parsePre="1" consecutive="1" xl2000="1" url="http://www.easydata.co.za/addin_refresh/" post="username=bernv&amp;selection=&amp;frequency=Q&amp;transposed=&amp;startyear=1965&amp;ts1=ABS-QM0000PPL&amp;ts2=ABS-QMWW00PPL&amp;ts3=ABS-QMEE00PPL&amp;ts4=ABS-QMNC00PPL&amp;ts5=ABS-QMFF00PPL&amp;ts6=ABS-QMKN00PPL&amp;ts7=ABS-QMNW00PPL&amp;ts8=ABS-QMPW00PPL&amp;ts9=ABS-QMMP00PPL&amp;ts10=ABS-QMLM00PPL"/>
  </connection>
  <connection id="10" name="Connection5" type="4" refreshedVersion="4" background="1">
    <webPr parsePre="1" consecutive="1" xl2000="1" url="http://www.easydata.co.za/addin_refresh/" post="username=bernv&amp;selection=&amp;frequency=M&amp;transposed=&amp;startyear=1998&amp;ts1=SSA-CPS00000-NNY&amp;ts2=SSA-CPA00000-NNY&amp;ts3=SSA-CPB00000-NNY&amp;ts4=SSA-CPC00000-NNY&amp;ts5=SSA-CPD00000-NNY&amp;ts6=SSA-CPE00000-NNY&amp;ts7=SSA-CPF00000-NNY&amp;ts8=SSA-CPG00000-NNY&amp;ts9=SSA-CPH00000-NNY&amp;ts10=SSA-CPI69001-NNY"/>
  </connection>
  <connection id="11" name="Connection6" type="4" refreshedVersion="4" background="1">
    <webPr parsePre="1" consecutive="1" xl2000="1" url="http://www.easydata.co.za/addin_refresh/" post="username=bernv&amp;selection=&amp;frequency=M&amp;transposed=n&amp;startyear=1994&amp;ts1=NMS-ZA_PAS&amp;ts2=NMS-WC_PAS&amp;ts3=NMS-EC_PAS&amp;ts4=NMS-NC_PAS&amp;ts5=NMS-FR_PAS&amp;ts6=NMS-KN_PAS&amp;ts7=NMS-NW_PAS&amp;ts8=NMS-GA_PAS&amp;ts9=NMS-MP_PAS&amp;ts10=NMS-LI_PAS&amp;ts11=NMS-ZA_LC&amp;ts12=NMS-WC_LC&amp;ts13=NMS-EC_LC&amp;ts14=NMS-NC_LC&amp;ts15=NMS-FR_LC&amp;ts16=NMS-KN_LC&amp;ts17=NMS-NW_LC&amp;ts18=NMS-GA_LC&amp;ts19=NMS-MP_LC&amp;ts20=NMS-LI_LC"/>
  </connection>
</connections>
</file>

<file path=xl/sharedStrings.xml><?xml version="1.0" encoding="utf-8"?>
<sst xmlns="http://schemas.openxmlformats.org/spreadsheetml/2006/main" count="2516" uniqueCount="676">
  <si>
    <t>Monthly</t>
  </si>
  <si>
    <t>Gigawatt-hours</t>
  </si>
  <si>
    <t>Limpopo</t>
  </si>
  <si>
    <t>Mpumalanga</t>
  </si>
  <si>
    <t>Gauteng</t>
  </si>
  <si>
    <t>North west</t>
  </si>
  <si>
    <t>KwaZulu-Natal</t>
  </si>
  <si>
    <t>Free State</t>
  </si>
  <si>
    <t>Northern Cape</t>
  </si>
  <si>
    <t>Eastern Cape</t>
  </si>
  <si>
    <t>Western Cape</t>
  </si>
  <si>
    <t>South Africa</t>
  </si>
  <si>
    <t>North West</t>
  </si>
  <si>
    <t/>
  </si>
  <si>
    <t>Year</t>
  </si>
  <si>
    <t>1995</t>
  </si>
  <si>
    <t>1996</t>
  </si>
  <si>
    <t>1997</t>
  </si>
  <si>
    <t>1998</t>
  </si>
  <si>
    <t>1999</t>
  </si>
  <si>
    <t>2000</t>
  </si>
  <si>
    <t>2001</t>
  </si>
  <si>
    <t>2002</t>
  </si>
  <si>
    <t>2003</t>
  </si>
  <si>
    <t>2004</t>
  </si>
  <si>
    <t>2005</t>
  </si>
  <si>
    <t>2006</t>
  </si>
  <si>
    <t>2007</t>
  </si>
  <si>
    <t>2008</t>
  </si>
  <si>
    <t>Region</t>
  </si>
  <si>
    <t>Unit</t>
  </si>
  <si>
    <t>Provincial - Export Value HS6 (Annually)</t>
  </si>
  <si>
    <t>HS</t>
  </si>
  <si>
    <t>H0: Total: All commodities</t>
  </si>
  <si>
    <t>Province</t>
  </si>
  <si>
    <t>RSA</t>
  </si>
  <si>
    <t>Kwazulu-Natal</t>
  </si>
  <si>
    <t>C17: Vehicles, aircraft, vessels &amp; associated transport equipment (86-89)</t>
  </si>
  <si>
    <t>C16: Machinery &amp; mechanical appliances; electrical equipment; parts thereof; sound recorders an reproducers, television image &amp; sound recorders &amp; reproducers, &amp; parts &amp; accessories of such articles (84-85)</t>
  </si>
  <si>
    <t>C11: Textiles &amp; textile articles (50-63)</t>
  </si>
  <si>
    <t>C07: Plastics &amp; articles thereof; rubber &amp; articles thereof (39-40)</t>
  </si>
  <si>
    <t>C01: Live animals, animal products (1-5)</t>
  </si>
  <si>
    <t>C02: Vegetable products (6-14)</t>
  </si>
  <si>
    <t>C06: Products of the chemical or allied industries (28-38)</t>
  </si>
  <si>
    <t>C08: Raw hides &amp; skins, leather, furskins &amp; articles thereof; saddlery &amp; harness; travel goods, handbags &amp; similar containers; articles of animal gut (other than silkworm gut) (41-43)</t>
  </si>
  <si>
    <t>C04: Prepared foodstuffs; beverages, spirits &amp; vinegar; tobacco &amp; manufactured tobacco substitutes (16-24)</t>
  </si>
  <si>
    <t>C14: Natural or cultured pearls, precious or semi-precious stones, precious metals, metals clad with precious metal &amp; articles thereof; imitation jewellery; coin (71)</t>
  </si>
  <si>
    <t>C20: Miscellaneous manufactured articles (94-96)</t>
  </si>
  <si>
    <t>C15: Base metals &amp; articles of base metal (72-83)</t>
  </si>
  <si>
    <t>C13: Articles of stone, plaster, cement, asbestos, mica or similar materials; ceramic products; glass &amp; glassware (68-70)</t>
  </si>
  <si>
    <t>C10: Pulp of wood or of other fibrous cellulosic material; waste &amp; scrap of paper or paperboard; paper &amp; paperboard of paper or paperboard; paper &amp; paperboard &amp; articles thereof (47-49)</t>
  </si>
  <si>
    <t>C22: Other unclassified goods (99)</t>
  </si>
  <si>
    <t>C09: Wood &amp; articles of wood; wood charcoal; cork &amp; articles of cork; manufactures of straw, of esparto or of other plaiting materials; basketware &amp; wickerwork (44-46)</t>
  </si>
  <si>
    <t>C21: Works of art, collectors' pieces &amp; antiques (97)</t>
  </si>
  <si>
    <t>C18: Optical, photographic, cinematographic, measuring, checking, precision, medical or surgical instruments &amp; apparatus; clocks &amp; watches; musical instruments; parts &amp; accessories thereof (90-92)</t>
  </si>
  <si>
    <t>C05: Mineral products (25-27)</t>
  </si>
  <si>
    <t>C03: Animal or vegetable fats &amp; oils &amp; their cleavage products; prepared edible fats; animal &amp; vegetable waxes (15)</t>
  </si>
  <si>
    <t>C12: Footwear, headgear, umbrellas, sun umbrellas, walking-sticks, seat-sticks, whips, riding-crops &amp; parts thereof; prepared feathers &amp; articles made therewith; artificial flowers; articles of human hair (64-67)</t>
  </si>
  <si>
    <t>C23: Special classification of original equipment components/parts for motor vehicles (98)</t>
  </si>
  <si>
    <t>C19: Arms &amp; ammunition; parts &amp; accessories thereof (93)</t>
  </si>
  <si>
    <t>GDP at market prices</t>
  </si>
  <si>
    <t>Wholesale and retail trade; hotels and restaurants</t>
  </si>
  <si>
    <t>Construction</t>
  </si>
  <si>
    <t>Electricity, gas and water</t>
  </si>
  <si>
    <t>Manufacturing</t>
  </si>
  <si>
    <t>Mining and quarrying</t>
  </si>
  <si>
    <t>Agriculture, forestry and fishing</t>
  </si>
  <si>
    <t>c. Constant 2005 prices - Rand million</t>
  </si>
  <si>
    <t>Value added at basic prices</t>
  </si>
  <si>
    <t>Transport, storage and communication</t>
  </si>
  <si>
    <t>Finance, real estate and business activities</t>
  </si>
  <si>
    <t>Community, social and personal services</t>
  </si>
  <si>
    <t>Producers of government services</t>
  </si>
  <si>
    <t>c. Constant 2005prices - Rand million</t>
  </si>
  <si>
    <t>Sources</t>
  </si>
  <si>
    <t>Stats SA - P5041.1</t>
  </si>
  <si>
    <t>Notes</t>
  </si>
  <si>
    <t>Monthly, Total</t>
  </si>
  <si>
    <t>Monthly, % OF TOTAL SA</t>
  </si>
  <si>
    <t>Building completed: Residential buildings</t>
  </si>
  <si>
    <t>Building completed: All buildings</t>
  </si>
  <si>
    <t>Building completed: Non-residential buildings</t>
  </si>
  <si>
    <t>Building completed: Additions and alterations</t>
  </si>
  <si>
    <t>1998-M1</t>
  </si>
  <si>
    <t>1998-M2</t>
  </si>
  <si>
    <t>1998-M3</t>
  </si>
  <si>
    <t>1998-M4</t>
  </si>
  <si>
    <t>1998-M5</t>
  </si>
  <si>
    <t>1998-M6</t>
  </si>
  <si>
    <t>1998-M7</t>
  </si>
  <si>
    <t>1998-M8</t>
  </si>
  <si>
    <t>1998-M9</t>
  </si>
  <si>
    <t>1998-M10</t>
  </si>
  <si>
    <t>1998-M11</t>
  </si>
  <si>
    <t>1998-M12</t>
  </si>
  <si>
    <t>BER</t>
  </si>
  <si>
    <t>Quarterly</t>
  </si>
  <si>
    <t>Westen Cape</t>
  </si>
  <si>
    <t>N.West &amp; N.Cape</t>
  </si>
  <si>
    <t>Limp &amp; Mpumpa</t>
  </si>
  <si>
    <t>Stats SA - P4141</t>
  </si>
  <si>
    <t>Smoothed Rand</t>
  </si>
  <si>
    <t>Monthly, Thousand Metric Tons</t>
  </si>
  <si>
    <t>www.airports.co.za</t>
  </si>
  <si>
    <t>EC</t>
  </si>
  <si>
    <t>FS</t>
  </si>
  <si>
    <t>GP</t>
  </si>
  <si>
    <t>KZN</t>
  </si>
  <si>
    <t>LP</t>
  </si>
  <si>
    <t>MP</t>
  </si>
  <si>
    <t>NW</t>
  </si>
  <si>
    <t>NC</t>
  </si>
  <si>
    <t>WC</t>
  </si>
  <si>
    <t>SA</t>
  </si>
  <si>
    <t>Labour: Employed - Formal and informal - Total (Number)</t>
  </si>
  <si>
    <t>2009</t>
  </si>
  <si>
    <t>1st largest export as % of Total SA</t>
  </si>
  <si>
    <t>2nd largest export as % of Total SA</t>
  </si>
  <si>
    <t>1st largest import as % of Total SA</t>
  </si>
  <si>
    <t>2nd largest import as % of Total SA</t>
  </si>
  <si>
    <t>Wheat</t>
  </si>
  <si>
    <t>White Maize</t>
  </si>
  <si>
    <t>Yellow Maize</t>
  </si>
  <si>
    <t>http://www.sagis.org.za/Flatpages/Oesskatting.htm</t>
  </si>
  <si>
    <t>Percentage growth, YoY</t>
  </si>
  <si>
    <t>Light Commercial Vehicles</t>
  </si>
  <si>
    <t>Passanger Vehicles</t>
  </si>
  <si>
    <t>Arrivals at airports: Passenger  - Western Cape (Cape Town International &amp; George)</t>
  </si>
  <si>
    <t>Departures at airports: Passenger  - Western Cape (Cape Town International &amp; George)</t>
  </si>
  <si>
    <t>Arrivals at airports: Passenger - Eastern Cape (Port Elizabeth &amp; East London)</t>
  </si>
  <si>
    <t>Departures at airports: Passenger - Eastern Cape (Port Elizabeth &amp; East London)</t>
  </si>
  <si>
    <t>Arrivals at airports: Passenger - Northern Cape (Kimberley &amp; Upington)</t>
  </si>
  <si>
    <t>Departures at airports: Passenger - Northern Cape (Kimberley &amp; Upington)</t>
  </si>
  <si>
    <t>Arrivals at airports: Passenger - Free State (Bloemfontein)</t>
  </si>
  <si>
    <t>Departures at airports: Passenger - Free State (Bloemfontein)</t>
  </si>
  <si>
    <t>Arrivals at airports: Passenger - KwaZulu-Natal (Durban International)</t>
  </si>
  <si>
    <t>Departures at airports: Passenger - KwaZulu-Natal (Durban International)</t>
  </si>
  <si>
    <t>Arrivals at airports: Passenger - Gauteng (OR Thambo International)</t>
  </si>
  <si>
    <t>Departures at airports: Passenger - Gauteng (OR Thambo International)</t>
  </si>
  <si>
    <t>Copyright and Disclaimer</t>
  </si>
  <si>
    <t>Total</t>
  </si>
  <si>
    <t>Arrivals at airports: Passenger - Total</t>
  </si>
  <si>
    <t>Departures at airports: Passenger - Total</t>
  </si>
  <si>
    <t>Rm constant 2005 prices</t>
  </si>
  <si>
    <t>Business confidence (Unit: % gross rating prevailing bus. conditions satisfactory)</t>
  </si>
  <si>
    <t xml:space="preserve"> </t>
  </si>
  <si>
    <t>Number</t>
  </si>
  <si>
    <t>NAAMSA</t>
  </si>
  <si>
    <t>Description</t>
  </si>
  <si>
    <t>% gross rating prevailing business conditions satisfactory</t>
  </si>
  <si>
    <t>Net balance</t>
  </si>
  <si>
    <t>Percentage keener</t>
  </si>
  <si>
    <t>RMB / BER</t>
  </si>
  <si>
    <t>Frequency</t>
  </si>
  <si>
    <t>Code</t>
  </si>
  <si>
    <t>BER-BERBC01BCS_T</t>
  </si>
  <si>
    <t>BER-BERBC03QBA_T</t>
  </si>
  <si>
    <t>BER-BERBC06CTC_T</t>
  </si>
  <si>
    <t>BER-BERBC01BCS_WC</t>
  </si>
  <si>
    <t>BER-BERBC03QBA_WC</t>
  </si>
  <si>
    <t>BER-BERBC06CTC_WC</t>
  </si>
  <si>
    <t>BER-BERBC01BCS_EC</t>
  </si>
  <si>
    <t>BER-BERBC03QBA_EC</t>
  </si>
  <si>
    <t>BER-BERBC06CTC_EC</t>
  </si>
  <si>
    <t>BER-BERBC01BCS_KN</t>
  </si>
  <si>
    <t>BER-BERBC03QBA_KN</t>
  </si>
  <si>
    <t>BER-BERBC06CTC_KN</t>
  </si>
  <si>
    <t>BER-BERBC01BCS_G</t>
  </si>
  <si>
    <t>BER-BERBC03QBA_G</t>
  </si>
  <si>
    <t>BER-BERBC06CTC_G</t>
  </si>
  <si>
    <t>Manufacturing - Total: Production volumes (Net balance)</t>
  </si>
  <si>
    <t>Manufacturing - Total: Export sales volumes (Net balance)</t>
  </si>
  <si>
    <t>Manufacturing - Total: Domestic sales volumes (Net balance)</t>
  </si>
  <si>
    <t>Manufacturing - Western Cape - Total: Production volumes (Net balance)</t>
  </si>
  <si>
    <t>Manufacturing - Western Cape - Total: Export sales volumes (Net balance)</t>
  </si>
  <si>
    <t>Manufacturing - Western Cape - Total: Domestic sales volumes (Net balance)</t>
  </si>
  <si>
    <t>Manufacturing - Eastern Cape - Total: Production volumes (Net balance)</t>
  </si>
  <si>
    <t>Manufacturing - Eastern Cape - Total: Export sales volumes (Net balance)</t>
  </si>
  <si>
    <t>Manufacturing - Eastern Cape - Total: Domestic sales volumes (Net balance)</t>
  </si>
  <si>
    <t>Manufacturing - KwaZulu-Natal - Total: Production volumes (Net balance)</t>
  </si>
  <si>
    <t>Manufacturing - KwaZulu-Natal - Total: Export sales volumes (Net balance)</t>
  </si>
  <si>
    <t>Manufacturing - KwaZulu-Natal - Total: Domestic sales volumes (Net balance)</t>
  </si>
  <si>
    <t>Manufacturing - Gauteng - Total: Production volumes (Net balance)</t>
  </si>
  <si>
    <t>Manufacturing - Gauteng - Total: Export sales volumes (Net balance)</t>
  </si>
  <si>
    <t>Manufacturing - Gauteng - Total: Domestic sales volumes (Net balance)</t>
  </si>
  <si>
    <t>Percentage</t>
  </si>
  <si>
    <t>BER-1019MF13BC00</t>
  </si>
  <si>
    <t>BER-1002MF02PV00</t>
  </si>
  <si>
    <t>BER-1001MF01SA00</t>
  </si>
  <si>
    <t>BER-1000MF01SD00</t>
  </si>
  <si>
    <t>BER-1013MF09SP00</t>
  </si>
  <si>
    <t>BER-1515MF13BC00_WC</t>
  </si>
  <si>
    <t>BER-1498MF02PV00_WC</t>
  </si>
  <si>
    <t>BER-1497MF01SA00_WC</t>
  </si>
  <si>
    <t>BER-1496MF01SD00_WC</t>
  </si>
  <si>
    <t>BER-1509MF09SP00_WC</t>
  </si>
  <si>
    <t>BER-1546MF13BC00_EC</t>
  </si>
  <si>
    <t>BER-1529MF02PV00_EC</t>
  </si>
  <si>
    <t>BER-1528MF01SA00_EC</t>
  </si>
  <si>
    <t>BER-1527MF01SD00_EC</t>
  </si>
  <si>
    <t>BER-1540MF09SP00_EC</t>
  </si>
  <si>
    <t>BER-1577MF13BC00_KN</t>
  </si>
  <si>
    <t>BER-1560MF02PV00_KN</t>
  </si>
  <si>
    <t>BER-1559MF01SA00_KN</t>
  </si>
  <si>
    <t>BER-1558MF01SD00_KN</t>
  </si>
  <si>
    <t>BER-1571MF09SP00_KN</t>
  </si>
  <si>
    <t>BER-1608MF13BC00_G</t>
  </si>
  <si>
    <t>BER-1591MF02PV00_G</t>
  </si>
  <si>
    <t>BER-1590MF01SA00_G</t>
  </si>
  <si>
    <t>BER-1589MF01SD00_G</t>
  </si>
  <si>
    <t>BER-1603MF09SA00_G</t>
  </si>
  <si>
    <t>Consumer confidence - Western Cape: Total (Net balance)</t>
  </si>
  <si>
    <t>Consumer confidence - Eastern Cape: Total (Net balance)</t>
  </si>
  <si>
    <t>Consumer confidence - North West and Northern Cape: Total (Net balance)</t>
  </si>
  <si>
    <t>Consumer confidence - Free State: Total (Net balance)</t>
  </si>
  <si>
    <t>Consumer confidence - KwaZulu-Natal: Total (Net balance)</t>
  </si>
  <si>
    <t>Consumer confidence - Gauteng: Total (Net balance)</t>
  </si>
  <si>
    <t>Consumer confidence - Northern Province and Mpumalanga: Total (Net balance)</t>
  </si>
  <si>
    <t>BER-1100TRC4C61R</t>
  </si>
  <si>
    <t>BER-1108TRC4C63R</t>
  </si>
  <si>
    <t>BER-1112TRC4C64R</t>
  </si>
  <si>
    <t>BER-1104TRC4C62R</t>
  </si>
  <si>
    <t>BER-1124TRC4C67R</t>
  </si>
  <si>
    <t>BER-1120TRC4C66R</t>
  </si>
  <si>
    <t>BER-1116TRC4C65R</t>
  </si>
  <si>
    <t>ABS-QM0000PPL</t>
  </si>
  <si>
    <t>ABS-QMWW00PPL</t>
  </si>
  <si>
    <t>ABS-QMEE00PPL</t>
  </si>
  <si>
    <t>ABS-QMNC00PPL</t>
  </si>
  <si>
    <t>ABS-QMFF00PPL</t>
  </si>
  <si>
    <t>ABS-QMKN00PPL</t>
  </si>
  <si>
    <t>ABS-QMNW00PPL</t>
  </si>
  <si>
    <t>ABS-QMPW00PPL</t>
  </si>
  <si>
    <t>ABS-QMMP00PPL</t>
  </si>
  <si>
    <t>ABS-QMLM00PPL</t>
  </si>
  <si>
    <t>SSA-ELEKTRWC</t>
  </si>
  <si>
    <t>SSA-ELEKTREC</t>
  </si>
  <si>
    <t>SSA-ELEKTRNC</t>
  </si>
  <si>
    <t>SSA-ELEKTRFS</t>
  </si>
  <si>
    <t>SSA-ELEKTRKZ</t>
  </si>
  <si>
    <t>SSA-ELEKTRNW</t>
  </si>
  <si>
    <t>SSA-ELEKTRGT</t>
  </si>
  <si>
    <t>SSA-ELEKTRML</t>
  </si>
  <si>
    <t>SSA-ELEKTRLP</t>
  </si>
  <si>
    <t>SSA-ELEKTRSA</t>
  </si>
  <si>
    <t>SSA-V0000003</t>
  </si>
  <si>
    <t>SSA-V0010003</t>
  </si>
  <si>
    <t>SSA-V0020003</t>
  </si>
  <si>
    <t>SSA-V0030003</t>
  </si>
  <si>
    <t>SSA-V0000R03</t>
  </si>
  <si>
    <t>SSA-V0010R03</t>
  </si>
  <si>
    <t>SSA-V0020R03</t>
  </si>
  <si>
    <t>SSA-V0030R03</t>
  </si>
  <si>
    <t>SSA-V0000S03</t>
  </si>
  <si>
    <t>SSA-V0010S03</t>
  </si>
  <si>
    <t>SSA-V0020S03</t>
  </si>
  <si>
    <t>SSA-V0030S03</t>
  </si>
  <si>
    <t>SSA-V0000T03</t>
  </si>
  <si>
    <t>SSA-V0010T03</t>
  </si>
  <si>
    <t>SSA-V0020T03</t>
  </si>
  <si>
    <t>SSA-V0030T03</t>
  </si>
  <si>
    <t>SSA-V0000U03</t>
  </si>
  <si>
    <t>SSA-V0010U03</t>
  </si>
  <si>
    <t>SSA-V0020U03</t>
  </si>
  <si>
    <t>SSA-V0030U03</t>
  </si>
  <si>
    <t>SSA-V0000V03</t>
  </si>
  <si>
    <t>SSA-V0010V03</t>
  </si>
  <si>
    <t>SSA-V0020V03</t>
  </si>
  <si>
    <t>SSA-V0030V03</t>
  </si>
  <si>
    <t>SSA-V0000W03</t>
  </si>
  <si>
    <t>SSA-V0010W03</t>
  </si>
  <si>
    <t>SSA-V0020W03</t>
  </si>
  <si>
    <t>SSA-V0030W03</t>
  </si>
  <si>
    <t>SSA-V0000X03</t>
  </si>
  <si>
    <t>SSA-V0010X03</t>
  </si>
  <si>
    <t>SSA-V0020X03</t>
  </si>
  <si>
    <t>SSA-V0030X03</t>
  </si>
  <si>
    <t>SSA-V0000Y03</t>
  </si>
  <si>
    <t>SSA-V0010Y03</t>
  </si>
  <si>
    <t>SSA-V0020Y03</t>
  </si>
  <si>
    <t>SSA-V0030Y03</t>
  </si>
  <si>
    <t>SSA-V0000Z03</t>
  </si>
  <si>
    <t>SSA-V0010Z03</t>
  </si>
  <si>
    <t>SSA-V0020Z03</t>
  </si>
  <si>
    <t>SSA-V0030Z03</t>
  </si>
  <si>
    <t>SSA-G0000003</t>
  </si>
  <si>
    <t>SSA-G0010003</t>
  </si>
  <si>
    <t>SSA-G0020003</t>
  </si>
  <si>
    <t>SSA-G0030003</t>
  </si>
  <si>
    <t>SSA-G0000R03</t>
  </si>
  <si>
    <t>SSA-G0010R03</t>
  </si>
  <si>
    <t>SSA-G0020R03</t>
  </si>
  <si>
    <t>SSA-G0030R03</t>
  </si>
  <si>
    <t>SSA-G0000S03</t>
  </si>
  <si>
    <t>SSA-G0010S03</t>
  </si>
  <si>
    <t>SSA-G0020S03</t>
  </si>
  <si>
    <t>SSA-G0030S03</t>
  </si>
  <si>
    <t>SSA-G0000T03</t>
  </si>
  <si>
    <t>SSA-G0010T03</t>
  </si>
  <si>
    <t>SSA-G0020T03</t>
  </si>
  <si>
    <t>SSA-G0030T03</t>
  </si>
  <si>
    <t>SSA-G0000U03</t>
  </si>
  <si>
    <t>SSA-G0010U03</t>
  </si>
  <si>
    <t>SSA-G0020U03</t>
  </si>
  <si>
    <t>SSA-G0030U03</t>
  </si>
  <si>
    <t>SSA-G0000V03</t>
  </si>
  <si>
    <t>SSA-G0010V03</t>
  </si>
  <si>
    <t>SSA-G0020V03</t>
  </si>
  <si>
    <t>SSA-G0030V03</t>
  </si>
  <si>
    <t>SSA-G0000W03</t>
  </si>
  <si>
    <t>SSA-G0010W03</t>
  </si>
  <si>
    <t>SSA-G0020W03</t>
  </si>
  <si>
    <t>SSA-G0030W03</t>
  </si>
  <si>
    <t>SSA-G0000X03</t>
  </si>
  <si>
    <t>SSA-G0010X03</t>
  </si>
  <si>
    <t>SSA-G0020X03</t>
  </si>
  <si>
    <t>SSA-G0030X03</t>
  </si>
  <si>
    <t>SSA-G0000Y03</t>
  </si>
  <si>
    <t>SSA-G0010Y03</t>
  </si>
  <si>
    <t>SSA-G0020Y03</t>
  </si>
  <si>
    <t>SSA-G0030Y03</t>
  </si>
  <si>
    <t>SSA-G0000Z03</t>
  </si>
  <si>
    <t>SSA-G0010Z03</t>
  </si>
  <si>
    <t>SSA-G0020Z03</t>
  </si>
  <si>
    <t>SSA-G0030Z03</t>
  </si>
  <si>
    <t>Stats SA - P0141</t>
  </si>
  <si>
    <t>SSA-CPS00000-NNY</t>
  </si>
  <si>
    <t>SSA-CPA00000-NNY</t>
  </si>
  <si>
    <t>SSA-CPB00000-NNY</t>
  </si>
  <si>
    <t>SSA-CPC00000-NNY</t>
  </si>
  <si>
    <t>SSA-CPD00000-NNY</t>
  </si>
  <si>
    <t>SSA-CPE00000-NNY</t>
  </si>
  <si>
    <t>SSA-CPF00000-NNY</t>
  </si>
  <si>
    <t>SSA-CPG00000-NNY</t>
  </si>
  <si>
    <t>SSA-CPH00000-NNY</t>
  </si>
  <si>
    <t>SSA-CPI69001-NNY</t>
  </si>
  <si>
    <t>NMS-WC_PAS</t>
  </si>
  <si>
    <t>NMS-EC_PAS</t>
  </si>
  <si>
    <t>NMS-NC_PAS</t>
  </si>
  <si>
    <t>NMS-FR_PAS</t>
  </si>
  <si>
    <t>NMS-KN_PAS</t>
  </si>
  <si>
    <t>NMS-NW_PAS</t>
  </si>
  <si>
    <t>NMS-GA_PAS</t>
  </si>
  <si>
    <t>NMS-MP_PAS</t>
  </si>
  <si>
    <t>NMS-LI_PAS</t>
  </si>
  <si>
    <t>NMS-WC_LC</t>
  </si>
  <si>
    <t>NMS-EC_LC</t>
  </si>
  <si>
    <t>NMS-NC_LC</t>
  </si>
  <si>
    <t>NMS-FR_LC</t>
  </si>
  <si>
    <t>NMS-KN_LC</t>
  </si>
  <si>
    <t>NMS-NW_LC</t>
  </si>
  <si>
    <t>NMS-GA_LC</t>
  </si>
  <si>
    <t>NMS-MP_LC</t>
  </si>
  <si>
    <t>NMS-LI_LC</t>
  </si>
  <si>
    <t>Index</t>
  </si>
  <si>
    <t>BER-1128TRR1C00T</t>
  </si>
  <si>
    <t>BER-1130TRR3S00T</t>
  </si>
  <si>
    <t>BER-1135TRR7RS0T</t>
  </si>
  <si>
    <t>BER-1172TRR1C00_WC</t>
  </si>
  <si>
    <t>BER-1174TRR3S00_WC</t>
  </si>
  <si>
    <t>BER-1178TRR7S00_WC</t>
  </si>
  <si>
    <t>BER-1181TRR1C00_EC</t>
  </si>
  <si>
    <t>BER-1183TRR3S00_EC</t>
  </si>
  <si>
    <t>BER-1187TRR7S00_EC</t>
  </si>
  <si>
    <t>BER-1190TRR1C00_KN</t>
  </si>
  <si>
    <t>BER-1192TRR3S00_KN</t>
  </si>
  <si>
    <t>BER-1196TRR7S00_KN</t>
  </si>
  <si>
    <t>BER-1199TRR1C00_G</t>
  </si>
  <si>
    <t>BER-1201TRR3S00_G</t>
  </si>
  <si>
    <t>BER-1205TRR7S00_G</t>
  </si>
  <si>
    <t>TOTAL</t>
  </si>
  <si>
    <t>1. Affordable: 40-79 square metres, up to R500 000 in 2012.2. Middle segment: 80-400 square metres, up to R3,6 million in 2012. Small: 80-140 square metres Medium: 141-220 square metres. Large: 221-400 square metres.3. Luxury: Above R3,6 million up to R13,4 million in 2012.</t>
  </si>
  <si>
    <t>Population</t>
  </si>
  <si>
    <t>Middle class houses: Total RSA: All sizes, new &amp; old - Purchase Price (Smoothed Rand)</t>
  </si>
  <si>
    <t>Middle class houses: Western Cape (Total): All sizes, new &amp; old - Purchase Price (Smoothed Rand)</t>
  </si>
  <si>
    <t>Middle class houses: Eastern Cape (Total): All sizes, new &amp; old - Purchase price (Smoothed Rand)</t>
  </si>
  <si>
    <t>Middle class houses: Northern Cape: All sizes, new &amp; old - Purchase Price (Smoothed Rand)</t>
  </si>
  <si>
    <t>Middle class houses: Free State (Total): All sizes, new &amp; old - Purchase Price (Smoothed Rand)</t>
  </si>
  <si>
    <t>Middle class houses: KwaZulu-Natal (Total): All sizes, new &amp; old - Purchase Price (Smoothed Rand)</t>
  </si>
  <si>
    <t>Middle class houses: North-West: All sizes, new &amp; old - Purchase Price (Smoothed Rand)</t>
  </si>
  <si>
    <t>Middle class houses: Gauteng (Total): All sizes, new &amp; old - Purchase Price (Smoothed Rand)</t>
  </si>
  <si>
    <t>Middle class houses: Mpumalanga: All sizes, new &amp; old - Purchase Price (Smoothed Rand)</t>
  </si>
  <si>
    <t>Middle class houses: Limpopo: All sizes, new &amp; old - Purchase Price (Smoothed Rand)</t>
  </si>
  <si>
    <t>2012</t>
  </si>
  <si>
    <t>Absa</t>
  </si>
  <si>
    <t>Electricity generated and available for distribution: Electricity distributed by Eskom: Western Cape (Gigawatt-hours)</t>
  </si>
  <si>
    <t>Electricity generated and available for distribution: Electricity distributed by Eskom: Eastern Cape (Gigawatt-hours)</t>
  </si>
  <si>
    <t>Electricity generated and available for distribution: Electricity distributed by Eskom: Northern Cape (Gigawatt-hours)</t>
  </si>
  <si>
    <t>Electricity generated and available for distribution: Electricity distributed by Eskom: Free State (Gigawatt-hours)</t>
  </si>
  <si>
    <t>Electricity generated and available for distribution: Electricity distributed by Eskom: KwaZulu-Natal (Gigawatt-hours)</t>
  </si>
  <si>
    <t>Electricity generated and available for distribution: Electricity distributed by Eskom: North west (Gigawatt-hours)</t>
  </si>
  <si>
    <t>Electricity generated and available for distribution: Electricity distributed by Eskom: Gauteng (Gigawatt-hours)</t>
  </si>
  <si>
    <t>Electricity generated and available for distribution: Electricity distributed by Eskom: Mpumalanga (Gigawatt-hours)</t>
  </si>
  <si>
    <t>Electricity generated and available for distribution: Electricity distributed by Eskom: Limpopo (Gigawatt-hours)</t>
  </si>
  <si>
    <t>Electricity generated and available for distribution: Electricity distributed by Eskom: South Africa (Gigawatt-hours)</t>
  </si>
  <si>
    <t>Building plans completed: Total: South Africa (Current prices: Actual (R1,000))</t>
  </si>
  <si>
    <t>Building plans completed: Residential buildings: Total: South Africa (Current prices: Actual (R1,000))</t>
  </si>
  <si>
    <t>Building plans completed: Non-residential buildings: Total: South Africa (Current prices: Actual (R1,000))</t>
  </si>
  <si>
    <t>Building plans completed: Additions and alterations: Total: South Africa (Current prices: Actual (R1,000))</t>
  </si>
  <si>
    <t>Building plans completed: Total: Western Cape (Current prices: Actual (R1,000))</t>
  </si>
  <si>
    <t>Building plans completed: Residential buildings: Total: Western Cape (Current prices: Actual (R1,000))</t>
  </si>
  <si>
    <t>Building plans completed: Non-residential buildings: Total: Western Cape (Current prices: Actual (R1,000))</t>
  </si>
  <si>
    <t>Building plans completed: Additions and alterations: Total: Western Cape (Current prices: Actual (R1,000))</t>
  </si>
  <si>
    <t>Building plans completed: Total: Eastern Cape (Current prices: Actual (R1,000))</t>
  </si>
  <si>
    <t>Building plans completed: Residential buildings: Total: Eastern Cape (Current prices: Actual (R1,000))</t>
  </si>
  <si>
    <t>Building plans completed: Non-residential buildings: Total: Eastern Cape (Current prices: Actual (R1,000))</t>
  </si>
  <si>
    <t>Building plans completed: Additions and alterations: Total: Eastern Cape (Current prices: Actual (R1,000))</t>
  </si>
  <si>
    <t>Building plans completed: Total: Northern Cape (Current prices: Actual (R1,000))</t>
  </si>
  <si>
    <t>Building plans completed: Residential buildings: Total: Northern Cape (Current prices: Actual (R1,000))</t>
  </si>
  <si>
    <t>Building plans completed: Non-residential buildings: Total: Northern Cape (Current prices: Actual (R1,000))</t>
  </si>
  <si>
    <t>Building plans completed: Additions and alterations: Total: Northern Cape (Current prices: Actual (R1,000))</t>
  </si>
  <si>
    <t>Building plans completed: Total: Free State (Current prices: Actual (R1,000))</t>
  </si>
  <si>
    <t>Building plans completed: Residential buildings: Total: Free State (Current prices: Actual (R1,000))</t>
  </si>
  <si>
    <t>Building plans completed: Non-residential buildings: Total: Free State (Current prices: Actual (R1,000))</t>
  </si>
  <si>
    <t>Building plans completed: Additions and alterations: Total: Free State (Current prices: Actual (R1,000))</t>
  </si>
  <si>
    <t>Building plans completed: Total: KwaZulu-Natal (Current prices: Actual (R1,000))</t>
  </si>
  <si>
    <t>Building plans completed: Residential buildings: Total: KwaZulu-Natal (Current prices: Actual (R1,000))</t>
  </si>
  <si>
    <t>Building plans completed: Non-residential buildings: Total: KwaZulu-Natal (Current prices: Actual (R1,000))</t>
  </si>
  <si>
    <t>Building plans completed: Additions and alterations: Total: KwaZulu-Natal (Current prices: Actual (R1,000))</t>
  </si>
  <si>
    <t>Building plans completed: Total: North West (Current prices: Actual (R1,000))</t>
  </si>
  <si>
    <t>Building plans completed: Residential buildings: Total: North West (Current prices: Actual (R1,000))</t>
  </si>
  <si>
    <t>Building plans completed: Non-residential buildings: Total: North West (Current prices: Actual (R1,000))</t>
  </si>
  <si>
    <t>Building plans completed: Additions and alterations: Total: North West (Current prices: Actual (R1,000))</t>
  </si>
  <si>
    <t>Building plans completed: Total: Gauteng (Current prices: Actual (R1,000))</t>
  </si>
  <si>
    <t>Building plans completed: Residential buildings: Total: Gauteng (Current prices: Actual (R1,000))</t>
  </si>
  <si>
    <t>Building plans completed: Non-residential buildings: Total: Gauteng (Current prices: Actual (R1,000))</t>
  </si>
  <si>
    <t>Building plans completed: Additions and alterations: Total: Gauteng (Current prices: Actual (R1,000))</t>
  </si>
  <si>
    <t>Building plans completed: Total: Mpumalanga (Current prices: Actual (R1,000))</t>
  </si>
  <si>
    <t>Building plans completed: Residential buildings: Total: Mpumalanga (Current prices: Actual (R1,000))</t>
  </si>
  <si>
    <t>Building plans completed: Non-residential buildings: Total: Mpumalanga (Current prices: Actual (R1,000))</t>
  </si>
  <si>
    <t>Building plans completed: Additions and alterations: Total: Mpumalanga (Current prices: Actual (R1,000))</t>
  </si>
  <si>
    <t>Building plans completed: Total: Limpopo (Current prices: Actual (R1,000))</t>
  </si>
  <si>
    <t>Building plans completed: Residential buildings: Total: Limpopo (Current prices: Actual (R1,000))</t>
  </si>
  <si>
    <t>Building plans completed: Non-residential buildings: Total: Limpopo (Current prices: Actual (R1,000))</t>
  </si>
  <si>
    <t>Building plans completed: Additions and alterations: Total: Limpopo (Current prices: Actual (R1,000))</t>
  </si>
  <si>
    <t>Buildings reported as completed to larger municipalities by type of building: Total (South Africa, Current prices: Actual (R1,000), (P5041.1))</t>
  </si>
  <si>
    <t>Buildings reported as completed to larger municipalities by type of building: Residential buildings: Total (South Africa, Current prices: Actual (R1,000), (P5041.1))</t>
  </si>
  <si>
    <t>Buildings reported as completed to larger municipalities by type of building: Non-residential buildings: Total (South Africa, Current prices: Actual (R1,000), (P5041.1))</t>
  </si>
  <si>
    <t>Buildings reported as completed to larger municipalities by type of building: Additions and alterations: Total (South Africa, Current prices: Actual (R1,000), (P5041.1))</t>
  </si>
  <si>
    <t>Buildings reported as completed to larger municipalities by type of building: Total (Western Cape, Current prices: Actual (R1,000), (P5041.1))</t>
  </si>
  <si>
    <t>Buildings reported as completed to larger municipalities by type of building: Residential buildings: Total (Western Cape, Current prices: Actual (R1,000), (P5041.1))</t>
  </si>
  <si>
    <t>Buildings reported as completed to larger municipalities by type of building: Non-residential buildings: Total (Western Cape, Current prices: Actual (R1,000), (P5041.1))</t>
  </si>
  <si>
    <t>Buildings reported as completed to larger municipalities by type of building: Additions and alterations: Total (Western Cape, Current prices: Actual (R1,000), (P5041.1))</t>
  </si>
  <si>
    <t>Buildings reported as completed to larger municipalities by type of building: Total (Eastern Cape, Current prices: Actual (R1,000), (P5041.1))</t>
  </si>
  <si>
    <t>Buildings reported as completed to larger municipalities by type of building: Residential buildings: Total (Eastern Cape, Current prices: Actual (R1,000), (P5041.1))</t>
  </si>
  <si>
    <t>Buildings reported as completed to larger municipalities by type of building: Non-residential buildings: Total (Eastern Cape, Current prices: Actual (R1,000), (P5041.1))</t>
  </si>
  <si>
    <t>Buildings reported as completed to larger municipalities by type of building: Additions and alterations: Total (Eastern Cape, Current prices: Actual (R1,000), (P5041.1))</t>
  </si>
  <si>
    <t>Buildings reported as completed to larger municipalities by type of building: Total (Northern Cape, Current prices: Actual (R1,000), (P5041.1))</t>
  </si>
  <si>
    <t>Buildings reported as completed to larger municipalities by type of building: Residential buildings: Total (Northern Cape, Current prices: Actual (R1,000), (P5041.1))</t>
  </si>
  <si>
    <t>Buildings reported as completed to larger municipalities by type of building: Non-residential buildings: Total (Northern Cape, Current prices: Actual (R1,000), (P5041.1))</t>
  </si>
  <si>
    <t>Buildings reported as completed to larger municipalities by type of building: Additions and alterations: Total (Northern Cape, Current prices: Actual (R1,000), (P5041.1))</t>
  </si>
  <si>
    <t>Buildings reported as completed to larger municipalities by type of building: Total (Free State, Current prices: Actual (R1,000), (P5041.1))</t>
  </si>
  <si>
    <t>Buildings reported as completed to larger municipalities by type of building: Residential buildings: Total (Free State, Current prices: Actual (R1,000), (P5041.1))</t>
  </si>
  <si>
    <t>Buildings reported as completed to larger municipalities by type of building: Non-residential buildings: Total (Free State, Current prices: Actual (R1,000), (P5041.1))</t>
  </si>
  <si>
    <t>Buildings reported as completed to larger municipalities by type of building: Additions and alterations: Total (Free State, Current prices: Actual (R1,000), (P5041.1))</t>
  </si>
  <si>
    <t>Buildings reported as completed to larger municipalities by type of building: Total (KwaZulu-Natal, Current prices: Actual (R1,000), (P5041.1))</t>
  </si>
  <si>
    <t>Buildings reported as completed to larger municipalities by type of building: Residential buildings: Total (KwaZulu-Natal, Current prices: Actual (R1,000), (P5041.1))</t>
  </si>
  <si>
    <t>Buildings reported as completed to larger municipalities by type of building: Non-residential buildings: Total (KwaZulu-Natal, Current prices: Actual (R1,000), (P5041.1))</t>
  </si>
  <si>
    <t>Buildings reported as completed to larger municipalities by type of building: Additions and alterations: Total (KwaZulu-Natal, Current prices: Actual (R1,000), (P5041.1))</t>
  </si>
  <si>
    <t>Buildings reported as completed to larger municipalities by type of building: Total (North West, Current prices: Actual (R1,000), (P5041.1))</t>
  </si>
  <si>
    <t>Buildings reported as completed to larger municipalities by type of building: Residential buildings: Total (North West, Current prices: Actual (R1,000), (P5041.1))</t>
  </si>
  <si>
    <t>Buildings reported as completed to larger municipalities by type of building: Non-residential buildings: Total (North West, Current prices: Actual (R1,000), (P5041.1))</t>
  </si>
  <si>
    <t>Buildings reported as completed to larger municipalities by type of building: Additions and alterations: Total (North West, Current prices: Actual (R1,000), (P5041.1))</t>
  </si>
  <si>
    <t>Buildings reported as completed to larger municipalities by type of building: Total (Gauteng, Current prices: Actual (R1,000), (P5041.1))</t>
  </si>
  <si>
    <t>Buildings reported as completed to larger municipalities by type of building: Residential buildings: Total (Gauteng, Current prices: Actual (R1,000), (P5041.1))</t>
  </si>
  <si>
    <t>Buildings reported as completed to larger municipalities by type of building: Non-residential buildings: Total (Gauteng, Current prices: Actual (R1,000), (P5041.1))</t>
  </si>
  <si>
    <t>Buildings reported as completed to larger municipalities by type of building: Additions and alterations: Total (Gauteng, Current prices: Actual (R1,000), (P5041.1))</t>
  </si>
  <si>
    <t>Buildings reported as completed to larger municipalities by type of building: Total (Mpumalanga, Current prices: Actual (R1,000), (P5041.1))</t>
  </si>
  <si>
    <t>Buildings reported as completed to larger municipalities by type of building: Residential buildings: Total (Mpumalanga, Current prices: Actual (R1,000), (P5041.1))</t>
  </si>
  <si>
    <t>Buildings reported as completed to larger municipalities by type of building: Non-residential buildings: Total (Mpumalanga, Current prices: Actual (R1,000), (P5041.1))</t>
  </si>
  <si>
    <t>Buildings reported as completed to larger municipalities by type of building: Additions and alterations: Total (Mpumalanga, Current prices: Actual (R1,000), (P5041.1))</t>
  </si>
  <si>
    <t>Buildings reported as completed to larger municipalities by type of building: Total (Limpopo, Current prices: Actual (R1,000), (P5041.1))</t>
  </si>
  <si>
    <t>Buildings reported as completed to larger municipalities by type of building: Residential buildings: Total (Limpopo, Current prices: Actual (R1,000), (P5041.1))</t>
  </si>
  <si>
    <t>Buildings reported as completed to larger municipalities by type of building: Non-residential buildings: Total (Limpopo, Current prices: Actual (R1,000), (P5041.1))</t>
  </si>
  <si>
    <t>Buildings reported as completed to larger municipalities by type of building: Additions and alterations: Total (Limpopo, Current prices: Actual (R1,000), (P5041.1))</t>
  </si>
  <si>
    <t>Current prices: Actual (R1,000)</t>
  </si>
  <si>
    <t>Building plans passed: Total: South Africa (Current prices: Actual (R1,000))</t>
  </si>
  <si>
    <t>Building plans passed: Residential buildings: Total: South Africa (Current prices: Actual (R1,000))</t>
  </si>
  <si>
    <t>Building plans passed: Non-residential buildings: Total: South Africa (Current prices: Actual (R1,000))</t>
  </si>
  <si>
    <t>Building plans passed: Additions and alterations: Total: South Africa (Current prices: Actual (R1,000))</t>
  </si>
  <si>
    <t>Building plans passed: Total: Western Cape (Current prices: Actual (R1,000))</t>
  </si>
  <si>
    <t>Building plans passed: Residential buildings: Total: Western Cape (Current prices: Actual (R1,000))</t>
  </si>
  <si>
    <t>Building plans passed: Non-residential buildings: Total: Western Cape (Current prices: Actual (R1,000))</t>
  </si>
  <si>
    <t>Building plans passed: Additions and alterations: Total: Western Cape (Current prices: Actual (R1,000))</t>
  </si>
  <si>
    <t>Building plans passed: Total: Eastern Cape (Current prices: Actual (R1,000))</t>
  </si>
  <si>
    <t>Building plans passed: Residential buildings: Total: Eastern Cape (Current prices: Actual (R1,000))</t>
  </si>
  <si>
    <t>Building plans passed: Non-residential buildings: Total: Eastern Cape (Current prices: Actual (R1,000))</t>
  </si>
  <si>
    <t>Building plans passed: Additions and alterations: Total: Eastern Cape (Current prices: Actual (R1,000))</t>
  </si>
  <si>
    <t>Building plans passed: Total: Northern Cape (Current prices: Actual (R1,000))</t>
  </si>
  <si>
    <t>Building plans passed: Residential buildings: Total: Northern Cape (Current prices: Actual (R1,000))</t>
  </si>
  <si>
    <t>Building plans passed: Non-residential buildings: Total: Northern Cape (Current prices: Actual (R1,000))</t>
  </si>
  <si>
    <t>Building plans passed: Additions and alterations: Total: Northern Cape (Current prices: Actual (R1,000))</t>
  </si>
  <si>
    <t>Building plans passed: Total: Free State (Current prices: Actual (R1,000))</t>
  </si>
  <si>
    <t>Building plans passed: Residential buildings: Total: Free State (Current prices: Actual (R1,000))</t>
  </si>
  <si>
    <t>Building plans passed: Non-residential buildings: Total: Free State (Current prices: Actual (R1,000))</t>
  </si>
  <si>
    <t>Building plans passed: Additions and alterations: Total: Free State (Current prices: Actual (R1,000))</t>
  </si>
  <si>
    <t>Building plans passed: Total: KwaZulu-Natal (Current prices: Actual (R1,000))</t>
  </si>
  <si>
    <t>Building plans passed: Residential buildings: Total: KwaZulu-Natal (Current prices: Actual (R1,000))</t>
  </si>
  <si>
    <t>Building plans passed: Non-residential buildings: Total: KwaZulu-Natal (Current prices: Actual (R1,000))</t>
  </si>
  <si>
    <t>Building plans passed: Additions and alterations: Total: KwaZulu-Natal (Current prices: Actual (R1,000))</t>
  </si>
  <si>
    <t>Building plans passed: Total: North West (Current prices: Actual (R1,000))</t>
  </si>
  <si>
    <t>Building plans passed: Residential buildings: Total: North West (Current prices: Actual (R1,000))</t>
  </si>
  <si>
    <t>Building plans passed: Non-residential buildings: Total: North West (Current prices: Actual (R1,000))</t>
  </si>
  <si>
    <t>Building plans passed: Additions and alterations: Total: North West (Current prices: Actual (R1,000))</t>
  </si>
  <si>
    <t>Building plans passed: Total: Gauteng (Current prices: Actual (R1,000))</t>
  </si>
  <si>
    <t>Building plans passed: Residential buildings: Total: Gauteng (Current prices: Actual (R1,000))</t>
  </si>
  <si>
    <t>Building plans passed: Non-residential buildings: Total: Gauteng (Current prices: Actual (R1,000))</t>
  </si>
  <si>
    <t>Building plans passed: Additions and alterations: Total: Gauteng (Current prices: Actual (R1,000))</t>
  </si>
  <si>
    <t>Building plans passed: Total: Mpumalanga (Current prices: Actual (R1,000))</t>
  </si>
  <si>
    <t>Building plans passed: Residential buildings: Total: Mpumalanga (Current prices: Actual (R1,000))</t>
  </si>
  <si>
    <t>Building plans passed: Non-residential buildings: Total: Mpumalanga (Current prices: Actual (R1,000))</t>
  </si>
  <si>
    <t>Building plans passed: Additions and alterations: Total: Mpumalanga (Current prices: Actual (R1,000))</t>
  </si>
  <si>
    <t>Building plans passed: Total: Limpopo (Current prices: Actual (R1,000))</t>
  </si>
  <si>
    <t>Building plans passed: Residential buildings: Total: Limpopo (Current prices: Actual (R1,000))</t>
  </si>
  <si>
    <t>Building plans passed: Non-residential buildings: Total: Limpopo (Current prices: Actual (R1,000))</t>
  </si>
  <si>
    <t>Building plans passed: Additions and alterations: Total: Limpopo (Current prices: Actual (R1,000))</t>
  </si>
  <si>
    <t>Recorded building plans passed by larger municipalities by type of building: Total (South Africa, Current prices: Actual (R1,000), (P5041.1))</t>
  </si>
  <si>
    <t>Recorded building plans passed by larger municipalities by type of building: Residential buildings: Total (South Africa, Current prices: Actual (R1,000), (P5041.1))</t>
  </si>
  <si>
    <t>Recorded building plans passed by larger municipalities by type of building: Non-residential buildings: Total (South Africa, Current prices: Actual (R1,000), (P5041.1))</t>
  </si>
  <si>
    <t>Recorded building plans passed by larger municipalities by type of building: Additions and alterations: Total (South Africa, Current prices: Actual (R1,000), (P5041.1))</t>
  </si>
  <si>
    <t>Recorded building plans passed by larger municipalities by type of building: Total (Western Cape, Current prices: Actual (R1,000), (P5041.1))</t>
  </si>
  <si>
    <t>Recorded building plans passed by larger municipalities by type of building: Residential buildings: Total (Western Cape, Current prices: Actual (R1,000), (P5041.1))</t>
  </si>
  <si>
    <t>Recorded building plans passed by larger municipalities by type of building: Non-residential buildings: Total (Western Cape, Current prices: Actual (R1,000), (P5041.1))</t>
  </si>
  <si>
    <t>Recorded building plans passed by larger municipalities by type of building: Additions and alterations: Total (Western Cape, Current prices: Actual (R1,000), (P5041.1))</t>
  </si>
  <si>
    <t>Recorded building plans passed by larger municipalities by type of building: Total (Eastern Cape, Current prices: Actual (R1,000), (P5041.1))</t>
  </si>
  <si>
    <t>Recorded building plans passed by larger municipalities by type of building: Residential buildings: Total (Eastern Cape, Current prices: Actual (R1,000), (P5041.1))</t>
  </si>
  <si>
    <t>Recorded building plans passed by larger municipalities by type of building: Non-residential buildings: Total (Eastern Cape, Current prices: Actual (R1,000), (P5041.1))</t>
  </si>
  <si>
    <t>Recorded building plans passed by larger municipalities by type of building: Additions and alterations: Total (Eastern Cape, Current prices: Actual (R1,000), (P5041.1))</t>
  </si>
  <si>
    <t>Recorded building plans passed by larger municipalities by type of building: Total (Northern Cape, Current prices: Actual (R1,000), (P5041.1))</t>
  </si>
  <si>
    <t>Recorded building plans passed by larger municipalities by type of building: Residential buildings: Total (Northern Cape, Current prices: Actual (R1,000), (P5041.1))</t>
  </si>
  <si>
    <t>Recorded building plans passed by larger municipalities by type of building: Non-residential buildings: Total (Northern Cape, Current prices: Actual (R1,000), (P5041.1))</t>
  </si>
  <si>
    <t>Recorded building plans passed by larger municipalities by type of building: Additions and alterations: Total (Northern Cape, Current prices: Actual (R1,000), (P5041.1))</t>
  </si>
  <si>
    <t>Recorded building plans passed by larger municipalities by type of building: Total (Free State, Current prices: Actual (R1,000), (P5041.1))</t>
  </si>
  <si>
    <t>Recorded building plans passed by larger municipalities by type of building: Residential buildings: Total (Free State, Current prices: Actual (R1,000), (P5041.1))</t>
  </si>
  <si>
    <t>Recorded building plans passed by larger municipalities by type of building: Non-residential buildings: Total (Free State, Current prices: Actual (R1,000), (P5041.1))</t>
  </si>
  <si>
    <t>Recorded building plans passed by larger municipalities by type of building: Additions and alterations: Total (Free State, Current prices: Actual (R1,000), (P5041.1))</t>
  </si>
  <si>
    <t>Recorded building plans passed by larger municipalities by type of building: Total (KwaZulu-Natal, Current prices: Actual (R1,000), (P5041.1))</t>
  </si>
  <si>
    <t>Recorded building plans passed by larger municipalities by type of building: Residential buildings: Total (KwaZulu-Natal, Current prices: Actual (R1,000), (P5041.1))</t>
  </si>
  <si>
    <t>Recorded building plans passed by larger municipalities by type of building: Non-residential buildings: Total (KwaZulu-Natal, Current prices: Actual (R1,000), (P5041.1))</t>
  </si>
  <si>
    <t>Recorded building plans passed by larger municipalities by type of building: Additions and alterations: Total (KwaZulu-Natal, Current prices: Actual (R1,000), (P5041.1))</t>
  </si>
  <si>
    <t>Recorded building plans passed by larger municipalities by type of building: Total (North West, Current prices: Actual (R1,000), (P5041.1))</t>
  </si>
  <si>
    <t>Recorded building plans passed by larger municipalities by type of building: Residential buildings: Total (North West, Current prices: Actual (R1,000), (P5041.1))</t>
  </si>
  <si>
    <t>Recorded building plans passed by larger municipalities by type of building: Non-residential buildings: Total (North West, Current prices: Actual (R1,000), (P5041.1))</t>
  </si>
  <si>
    <t>Recorded building plans passed by larger municipalities by type of building: Additions and alterations: Total (North West, Current prices: Actual (R1,000), (P5041.1))</t>
  </si>
  <si>
    <t>Recorded building plans passed by larger municipalities by type of building: Total (Gauteng, Current prices: Actual (R1,000), (P5041.1))</t>
  </si>
  <si>
    <t>Recorded building plans passed by larger municipalities by type of building: Residential buildings: Total (Gauteng, Current prices: Actual (R1,000), (P5041.1))</t>
  </si>
  <si>
    <t>Recorded building plans passed by larger municipalities by type of building: Non-residential buildings: Total (Gauteng, Current prices: Actual (R1,000), (P5041.1))</t>
  </si>
  <si>
    <t>Recorded building plans passed by larger municipalities by type of building: Additions and alterations: Total (Gauteng, Current prices: Actual (R1,000), (P5041.1))</t>
  </si>
  <si>
    <t>Recorded building plans passed by larger municipalities by type of building: Total (Mpumalanga, Current prices: Actual (R1,000), (P5041.1))</t>
  </si>
  <si>
    <t>Recorded building plans passed by larger municipalities by type of building: Residential buildings: Total (Mpumalanga, Current prices: Actual (R1,000), (P5041.1))</t>
  </si>
  <si>
    <t>Recorded building plans passed by larger municipalities by type of building: Non-residential buildings: Total (Mpumalanga, Current prices: Actual (R1,000), (P5041.1))</t>
  </si>
  <si>
    <t>Recorded building plans passed by larger municipalities by type of building: Additions and alterations: Total (Mpumalanga, Current prices: Actual (R1,000), (P5041.1))</t>
  </si>
  <si>
    <t>Recorded building plans passed by larger municipalities by type of building: Total (Limpopo, Current prices: Actual (R1,000), (P5041.1))</t>
  </si>
  <si>
    <t>Recorded building plans passed by larger municipalities by type of building: Residential buildings: Total (Limpopo, Current prices: Actual (R1,000), (P5041.1))</t>
  </si>
  <si>
    <t>Recorded building plans passed by larger municipalities by type of building: Non-residential buildings: Total (Limpopo, Current prices: Actual (R1,000), (P5041.1))</t>
  </si>
  <si>
    <t>Recorded building plans passed by larger municipalities by type of building: Additions and alterations: Total (Limpopo, Current prices: Actual (R1,000), (P5041.1))</t>
  </si>
  <si>
    <t>CPI: Western Cape - All Items (Index Dec 2012 = 100)</t>
  </si>
  <si>
    <t>CPI: Eastern Cape - All Items (Index Dec 2012 = 100)</t>
  </si>
  <si>
    <t>CPI: Northern Cape - All Items (Index Dec 2012 = 100)</t>
  </si>
  <si>
    <t>CPI: Free State - All Items (Index Dec 2012 = 100)</t>
  </si>
  <si>
    <t>CPI: KwaZulu-Natal - All Items (Index Dec 2012 = 100)</t>
  </si>
  <si>
    <t>CPI: North West - All Items (Index Dec 2012 = 100)</t>
  </si>
  <si>
    <t>CPI: Gauteng - All Items (Index Dec 2012 = 100)</t>
  </si>
  <si>
    <t>CPI: Mpumalanga - All Items (Index Dec 2012 = 100)</t>
  </si>
  <si>
    <t>CPI: Limpopo - All Items (Index Dec 2012 = 100)</t>
  </si>
  <si>
    <t>Index Dec 2012 = 100 [Year on year % change]</t>
  </si>
  <si>
    <t>Manufacturing - Total: Business confidence (% gross rating prevailing business conditions satisfactory) (Percentage)</t>
  </si>
  <si>
    <t>Manufacturing - Total: Rate of increase in average domestic selling price per unit of production (Net balance)</t>
  </si>
  <si>
    <t>Manufacturing - Western Cape - Total: Business confidence (% gross rating prevailing business conditions satisfactory) (Percentage)</t>
  </si>
  <si>
    <t>Manufacturing - Western Cape - Total: Rate of increase in average domestic selling price per unit of production (Net balance)</t>
  </si>
  <si>
    <t>Manufacturing - Eastern Cape - Total: Business confidence (% gross rating prevailing business conditions satisfactory) (Percentage)</t>
  </si>
  <si>
    <t>Manufacturing - Eastern Cape - Total: Rate of increase in average domestic selling price per unit of production (Net balance)</t>
  </si>
  <si>
    <t>Manufacturing - KwaZulu-Natal - Total: Business confidence (% gross rating prevailing business conditions satisfactory) (Percentage)</t>
  </si>
  <si>
    <t>Manufacturing - KwaZulu-Natal - Total: Rate of increase in average domestic selling price per unit of production (Net balance)</t>
  </si>
  <si>
    <t>Manufacturing - Gauteng - Total: Business confidence (% gross rating prevailing business conditions satisfactory) (Percentage)</t>
  </si>
  <si>
    <t>Manufacturing - Gauteng - Total: Rate of increase in average export selling price per unit of production (Net balance)</t>
  </si>
  <si>
    <t>Retail - Total: Business confidence (% gross rating prevailing business conditions satisfactory) (Index)</t>
  </si>
  <si>
    <t>Retail - Total: Growth in volume of sales (Index)</t>
  </si>
  <si>
    <t>Retail - Total: Change in the rate of increase of average selling prices: Realised (Index)</t>
  </si>
  <si>
    <t>Retail - Western Cape: Business confidence: (Index)</t>
  </si>
  <si>
    <t>Retail - Western Cape: Growth in volume of sales: (Index)</t>
  </si>
  <si>
    <t>Retail - Western Cape: Change in the rate of increase of average selling prices: (Index)</t>
  </si>
  <si>
    <t>Retail - Eastern Cape: Business confidence (Index)</t>
  </si>
  <si>
    <t>Retail - Eastern Cape: Growth in volume of sales (Index)</t>
  </si>
  <si>
    <t>Retail - Eastern Cape: Change in the rate of increase of average selling prices (Index)</t>
  </si>
  <si>
    <t>Retail - KwaZulu-Natal: Business confidence (Index)</t>
  </si>
  <si>
    <t>Retail - KwaZulu-Natal: Growth in volume of sales (Index)</t>
  </si>
  <si>
    <t>Retail - KwaZulu-Natal: Change in the rate of increase of average selling prices (Index)</t>
  </si>
  <si>
    <t>Retail - Gauteng: Business confidence (Index)</t>
  </si>
  <si>
    <t>Retail - Gauteng: Growth in volume of sales (Index)</t>
  </si>
  <si>
    <t>Retail - Gauteng: Change in the rate of increase of average selling prices (Index)</t>
  </si>
  <si>
    <t>CPI: South Africa, All urban areas - Headline: All Items (Index Dec 2012 = 100)</t>
  </si>
  <si>
    <t>Western Cape- Import Value HS6 (Annually)</t>
  </si>
  <si>
    <t>Eastern Cape- Import Value HS6 (Annually)</t>
  </si>
  <si>
    <t>Northern Cape- Import Value HS6 (Annually)</t>
  </si>
  <si>
    <t>Free State- Import Value HS6 (Annually)</t>
  </si>
  <si>
    <t>Kwazulu-Natal- Import Value HS6 (Annually)</t>
  </si>
  <si>
    <t>North West- Import Value HS6 (Annually)</t>
  </si>
  <si>
    <t>Gauteng- Import Value HS6 (Annually)</t>
  </si>
  <si>
    <t>Mpumalanga- Import Value HS6 (Annually)</t>
  </si>
  <si>
    <t>Limpopo- Import Value HS6 (Annually)</t>
  </si>
  <si>
    <t>Western Cape - Export Value HS6 (Annually)</t>
  </si>
  <si>
    <t>Eastern Cape - Export Value HS6 (Annually)</t>
  </si>
  <si>
    <t>Northern Cape - Export Value HS6 (Annually)</t>
  </si>
  <si>
    <t>Free State - Export Value HS6 (Annually)</t>
  </si>
  <si>
    <t>Kwazulu-Natal - Export Value HS6 (Annually)</t>
  </si>
  <si>
    <t>North West - Export Value HS6 (Annually)</t>
  </si>
  <si>
    <t>Gauteng - Export Value HS6 (Annually)</t>
  </si>
  <si>
    <t>Mpumalanga - Export Value HS6 (Annually)</t>
  </si>
  <si>
    <t>Limpopo - Export Value HS6 (Annually)</t>
  </si>
  <si>
    <t>Final consumption expenditure by households</t>
  </si>
  <si>
    <t>Gross domestic fixed investment</t>
  </si>
  <si>
    <t>South Africa - Export Value HS6 (Annually)</t>
  </si>
  <si>
    <t>South Africa - Import Value HS6 (Annually)</t>
  </si>
  <si>
    <t>R million</t>
  </si>
  <si>
    <t>Provincial - Import Value HS6 (Annually)</t>
  </si>
  <si>
    <t xml:space="preserve">This publication is confidential and only for the use of the intended recipient. Copyright for this publication is held by Stellenbosch University. 
Although reasonable professional skill, care and diligence are exercised to record and interpret all information correctly, Stellenbosch University, its division BER and the author(s)/editor do not accept any liability for any direct or indirect loss whatsoever that might result from unintentional inaccurate data and interpretations provided by the BER as well as any interpretations by third parties. Stellenbosch University further accepts no liability for the consequences of any decisions or actions taken by any third party on the basis of information provided in this publication. The views, conclusions or opinions contained in this publication are those of the BER and do not necessarily reflect those of Stellenbosch University.
</t>
  </si>
  <si>
    <t>2013</t>
  </si>
  <si>
    <t>Building contractors - Total: Business confidence (% gross rating prevailing business conditions satisfactory)</t>
  </si>
  <si>
    <t>Building contractors - Total: Growth in building activity (Net balance)</t>
  </si>
  <si>
    <t>Building contractors - Total: Gross percentage rating tendering competition keener (Percentage keener)</t>
  </si>
  <si>
    <t>Building contractors - Western Cape: Business confidence (% gross rating prevailing business conditions satisfactory)</t>
  </si>
  <si>
    <t>Building contractors - Western Cape: Growth in building activity (Net balance)</t>
  </si>
  <si>
    <t>Building contractors - Western Cape: Gross percentage rating tendering competition keener (Percentage keener)</t>
  </si>
  <si>
    <t>Building contractors - Eastern Cape: Business confidence (% gross rating prevailing business conditions satisfactory)</t>
  </si>
  <si>
    <t>Building contractors - Eastern Cape: Growth in building activity (Net balance)</t>
  </si>
  <si>
    <t>Building contractors - Eastern Cape: Gross percentage rating tendering competition keener (Percentage keener)</t>
  </si>
  <si>
    <t>Building contractors - KwaZulu-Natal: Business confidence (% gross rating prevailing business conditions satisfactory)</t>
  </si>
  <si>
    <t>Building contractors - KwaZulu-Natal: Growth in building activity (Net balance)</t>
  </si>
  <si>
    <t>Building contractors - KwaZulu-Natal: Gross percentage rating tendering competition keener (Percentage keener)</t>
  </si>
  <si>
    <t>Building contractors - Gauteng: Business confidence (% gross rating prevailing business conditions satisfactory)</t>
  </si>
  <si>
    <t>Building contractors - Gauteng: Growth in building activity (Net balance)</t>
  </si>
  <si>
    <t>Building contractors - Gauteng: Gross percentage rating tendering competition keener (Percentage keener)</t>
  </si>
  <si>
    <t>SACU domestic sales - South Africa - Western Cape: Passenger vehicle sales (NAAMSA) (Number)</t>
  </si>
  <si>
    <t>SACU domestic sales - South Africa - Eastern Cape: Passenger vehicle sales (NAAMSA) (Number)</t>
  </si>
  <si>
    <t>SACU domestic sales - South Africa - Northern Cape: Passenger vehicle sales (NAAMSA) (Number)</t>
  </si>
  <si>
    <t>SACU domestic sales - South Africa - Free State: Passenger vehicle sales (NAAMSA) (Number)</t>
  </si>
  <si>
    <t>SACU domestic sales - South Africa - KwaZulu-Natal: Passenger vehicle sales (NAAMSA) (Number)</t>
  </si>
  <si>
    <t>SACU domestic sales - South Africa - North West: Passenger vehicle sales (NAAMSA) (Number)</t>
  </si>
  <si>
    <t>SACU domestic sales - South Africa - Gauteng: Passenger vehicle sales (NAAMSA) (Number)</t>
  </si>
  <si>
    <t>SACU domestic sales - South Africa - Mpumalanga: Passenger vehicle sales (NAAMSA) (Number)</t>
  </si>
  <si>
    <t>SACU domestic sales - South Africa - Limpopo: Passenger vehicle sales (NAAMSA) (Number)</t>
  </si>
  <si>
    <t>SACU domestic sales - South Africa - Western Cape: Light commercial vehicle sales (&lt; 3,501kg) (NAAMSA) (Number)</t>
  </si>
  <si>
    <t>SACU domestic sales - South Africa - Eastern Cape: Light commercial vehicle sales (&lt; 3,501kg) (NAAMSA) (Number)</t>
  </si>
  <si>
    <t>SACU domestic sales - South Africa - Northern Cape: Light commercial vehicle sales (&lt; 3,501kg) (NAAMSA) (Number)</t>
  </si>
  <si>
    <t>SACU domestic sales - South Africa - Free State: Light commercial vehicle sales (&lt; 3,501kg) (NAAMSA) (Number)</t>
  </si>
  <si>
    <t>SACU domestic sales - South Africa - KwaZulu-Natal: Light commercial vehicle sales (&lt; 3,501kg) (NAAMSA) (Number)</t>
  </si>
  <si>
    <t>SACU domestic sales - South Africa - North West: Light commercial vehicle sales (&lt; 3,501kg) (NAAMSA) (Number)</t>
  </si>
  <si>
    <t>SACU domestic sales - South Africa - Gauteng: Light commercial vehicle sales (&lt; 3,501kg) (NAAMSA) (Number)</t>
  </si>
  <si>
    <t>SACU domestic sales - South Africa - Mpumalanga: Light commercial vehicle sales (&lt; 3,501kg) (NAAMSA) (Number)</t>
  </si>
  <si>
    <t>SACU domestic sales - South Africa - Limpopo: Light commercial vehicle sales (&lt; 3,501kg) (NAAMSA) (Number)</t>
  </si>
  <si>
    <t>1. SACU (Southern African Customs Union) is a customs union between Botswana, Lesotho, Namibia, South Africa and Swaziland.2. Figures include AMH, AAD and GWM sales.4. NAAMSA = National Association of Automobile Manufacturers of South Africa, AMH = Associated Motor Holdings, AAD = Amalgamated Automobile Distributors, GWM = Great Wall Motors.</t>
  </si>
  <si>
    <t>SACU domestic sales - South Africa - Total: Passenger vehicle sales (NAAMSA) (Number)</t>
  </si>
  <si>
    <t>SACU domestic sales - South Africa - Total: Light commercial vehicle sales (&lt; 3,501kg) (NAAMSA) (Number)</t>
  </si>
  <si>
    <t>NMS-ZA_PAS</t>
  </si>
  <si>
    <t>NMS-ZA_LC</t>
  </si>
  <si>
    <t>% of South Africa</t>
  </si>
  <si>
    <t>ton</t>
  </si>
  <si>
    <t>Cargo handled at Ports of South Africa</t>
  </si>
  <si>
    <t>Cape Town; Mossel Bay &amp; Saldanha</t>
  </si>
  <si>
    <t>Port Elizabeth &amp; East London</t>
  </si>
  <si>
    <t>Durban &amp; Richards Bay</t>
  </si>
  <si>
    <t>2014</t>
  </si>
  <si>
    <t>Copyright 2014 Quantec, Untitled (2014-04-02 at 11:57:19)</t>
  </si>
  <si>
    <t>Copyright 2014 Quantec, Untitled (2014-04-02 at 11:58:02)</t>
  </si>
  <si>
    <t>Copyright 2014 Quantec, Untitled (2014-04-02 at 11:58:20)</t>
  </si>
  <si>
    <t>Copyright 2014 Quantec, Untitled (2014-04-02 at 11:58:37)</t>
  </si>
  <si>
    <t>2010</t>
  </si>
  <si>
    <t>2011</t>
  </si>
  <si>
    <t>Copyright 2014 Quantec, Untitled (2014-06-03 at 11:39:08)</t>
  </si>
  <si>
    <t>Copyright 2014 Quantec, Untitled (2014-06-03 at 11:39:16)</t>
  </si>
  <si>
    <t>Copyright 2014 Quantec, Untitled (2014-06-03 at 11:39:34)</t>
  </si>
  <si>
    <t>Copyright 2014 Quantec, Untitled (2014-06-03 at 11:39:59)</t>
  </si>
  <si>
    <t>Copyright 2014 Quantec, Untitled (2014-06-03 at 11:40:32)</t>
  </si>
  <si>
    <t>Copyright 2014 Quantec, Untitled (2014-06-03 at 11:41:47)</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</si>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</sst>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yyyy\-mm"/>
    <numFmt numFmtId="166" formatCode="_(* #,##0.00_);_(* \(#,##0.00\);_(* &quot;-&quot;??_);_(@_)"/>
    <numFmt numFmtId="167" formatCode="#,##0_]"/>
    <numFmt numFmtId="168" formatCode="#,##0.0_]"/>
    <numFmt numFmtId="169" formatCode="0.0%"/>
    <numFmt numFmtId="170" formatCode="0_ ;\-0\ "/>
    <numFmt numFmtId="171" formatCode="#,##0.0"/>
    <numFmt numFmtId="172" formatCode="_ * #,##0.0_ ;_ * \-#,##0.0_ ;_ * &quot;-&quot;??_ ;_ @_ "/>
    <numFmt numFmtId="173" formatCode="0.0"/>
  </numFmts>
  <fonts count="35" x14ac:knownFonts="1">
    <font>
      <sz val="11"/>
      <color theme="1"/>
      <name val="Calibri"/>
      <family val="2"/>
      <scheme val="minor"/>
    </font>
    <font>
      <sz val="10"/>
      <name val="Arial"/>
      <family val="2"/>
    </font>
    <font>
      <b/>
      <sz val="8"/>
      <color indexed="81"/>
      <name val="Tahoma"/>
      <family val="2"/>
    </font>
    <font>
      <sz val="11"/>
      <color indexed="8"/>
      <name val="Calibri"/>
      <family val="2"/>
    </font>
    <font>
      <sz val="8"/>
      <name val="Calibri"/>
      <family val="2"/>
    </font>
    <font>
      <u/>
      <sz val="10"/>
      <color theme="10"/>
      <name val="Arial"/>
      <family val="2"/>
    </font>
    <font>
      <sz val="8"/>
      <color indexed="8"/>
      <name val="Calibri"/>
      <family val="2"/>
      <scheme val="minor"/>
    </font>
    <font>
      <b/>
      <sz val="8"/>
      <color indexed="9"/>
      <name val="Calibri"/>
      <family val="2"/>
      <scheme val="minor"/>
    </font>
    <font>
      <sz val="8"/>
      <color theme="1"/>
      <name val="Calibri"/>
      <family val="2"/>
      <scheme val="minor"/>
    </font>
    <font>
      <b/>
      <sz val="8"/>
      <color theme="1"/>
      <name val="Calibri"/>
      <family val="2"/>
      <scheme val="minor"/>
    </font>
    <font>
      <i/>
      <sz val="11"/>
      <color rgb="FF0000FF"/>
      <name val="Calibri"/>
      <family val="2"/>
      <scheme val="minor"/>
    </font>
    <font>
      <sz val="8"/>
      <name val="Calibri"/>
      <family val="2"/>
      <scheme val="minor"/>
    </font>
    <font>
      <sz val="10"/>
      <name val="Arial"/>
      <family val="2"/>
    </font>
    <font>
      <sz val="8"/>
      <color rgb="FF0000FF"/>
      <name val="Calibri"/>
      <family val="2"/>
      <scheme val="minor"/>
    </font>
    <font>
      <b/>
      <sz val="8"/>
      <color rgb="FF0000FF"/>
      <name val="Calibri"/>
      <family val="2"/>
      <scheme val="minor"/>
    </font>
    <font>
      <b/>
      <sz val="8"/>
      <color indexed="8"/>
      <name val="Calibri"/>
      <family val="2"/>
      <scheme val="minor"/>
    </font>
    <font>
      <b/>
      <sz val="8"/>
      <name val="Calibri"/>
      <family val="2"/>
      <scheme val="minor"/>
    </font>
    <font>
      <sz val="8"/>
      <color indexed="12"/>
      <name val="Calibri"/>
      <family val="2"/>
      <scheme val="minor"/>
    </font>
    <font>
      <sz val="8"/>
      <color rgb="FF008000"/>
      <name val="Calibri"/>
      <family val="2"/>
      <scheme val="minor"/>
    </font>
    <font>
      <sz val="8"/>
      <color indexed="17"/>
      <name val="Calibri"/>
      <family val="2"/>
      <scheme val="minor"/>
    </font>
    <font>
      <i/>
      <sz val="8"/>
      <name val="Calibri"/>
      <family val="2"/>
      <scheme val="minor"/>
    </font>
    <font>
      <b/>
      <sz val="8"/>
      <name val="Calibri"/>
      <family val="2"/>
    </font>
    <font>
      <b/>
      <sz val="8"/>
      <color theme="0"/>
      <name val="Calibri"/>
      <family val="2"/>
    </font>
    <font>
      <sz val="9"/>
      <color indexed="8"/>
      <name val="Arial"/>
      <family val="2"/>
    </font>
    <font>
      <sz val="8"/>
      <color theme="0" tint="-0.499984740745262"/>
      <name val="Calibri"/>
      <family val="2"/>
      <scheme val="minor"/>
    </font>
    <font>
      <sz val="11"/>
      <name val="Verdana"/>
      <family val="2"/>
    </font>
    <font>
      <b/>
      <sz val="11"/>
      <color indexed="56"/>
      <name val="Verdana"/>
      <family val="2"/>
    </font>
    <font>
      <sz val="11"/>
      <color indexed="56"/>
      <name val="Verdana"/>
      <family val="2"/>
    </font>
    <font>
      <sz val="8"/>
      <color theme="0"/>
      <name val="Calibri"/>
      <family val="2"/>
      <scheme val="minor"/>
    </font>
    <font>
      <sz val="8"/>
      <color theme="0" tint="-0.14999847407452621"/>
      <name val="Calibri"/>
      <family val="2"/>
      <scheme val="minor"/>
    </font>
    <font>
      <b/>
      <sz val="8"/>
      <color theme="0"/>
      <name val="Calibri"/>
      <family val="2"/>
      <scheme val="minor"/>
    </font>
    <font>
      <sz val="8"/>
      <color rgb="FF003D80"/>
      <name val="Calibri"/>
      <family val="2"/>
      <scheme val="minor"/>
    </font>
    <font>
      <b/>
      <sz val="8"/>
      <color rgb="FF003D80"/>
      <name val="Calibri"/>
      <family val="2"/>
      <scheme val="minor"/>
    </font>
    <font>
      <i/>
      <sz val="11"/>
      <color rgb="FF003D80"/>
      <name val="Calibri"/>
      <family val="2"/>
      <scheme val="minor"/>
    </font>
    <font>
      <sz val="10"/>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DDDDDD"/>
        <bgColor indexed="64"/>
      </patternFill>
    </fill>
    <fill>
      <patternFill patternType="solid">
        <fgColor rgb="FFEEEEE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3D80"/>
        <bgColor indexed="64"/>
      </patternFill>
    </fill>
    <fill>
      <patternFill patternType="solid">
        <fgColor rgb="FF817C88"/>
        <bgColor indexed="64"/>
      </patternFill>
    </fill>
  </fills>
  <borders count="13">
    <border>
      <left/>
      <right/>
      <top/>
      <bottom/>
      <diagonal/>
    </border>
    <border>
      <left/>
      <right/>
      <top/>
      <bottom style="thin">
        <color rgb="FF999999"/>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theme="0"/>
      </left>
      <right/>
      <top/>
      <bottom/>
      <diagonal/>
    </border>
    <border>
      <left/>
      <right style="thin">
        <color theme="0"/>
      </right>
      <top/>
      <bottom/>
      <diagonal/>
    </border>
    <border>
      <left/>
      <right/>
      <top/>
      <bottom style="thin">
        <color indexed="64"/>
      </bottom>
      <diagonal/>
    </border>
  </borders>
  <cellStyleXfs count="9">
    <xf numFmtId="0" fontId="0" fillId="0" borderId="0"/>
    <xf numFmtId="164" fontId="3"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9" fontId="3" fillId="0" borderId="0" applyFont="0" applyFill="0" applyBorder="0" applyAlignment="0" applyProtection="0"/>
    <xf numFmtId="9" fontId="1" fillId="0" borderId="0" applyFont="0" applyFill="0" applyBorder="0" applyAlignment="0" applyProtection="0"/>
    <xf numFmtId="0" fontId="12" fillId="0" borderId="0"/>
    <xf numFmtId="0" fontId="34" fillId="0" borderId="0"/>
  </cellStyleXfs>
  <cellXfs count="258">
    <xf numFmtId="0" fontId="0" fillId="0" borderId="0" xfId="0"/>
    <xf numFmtId="0" fontId="6" fillId="0" borderId="0" xfId="0" applyFont="1"/>
    <xf numFmtId="0" fontId="15" fillId="0" borderId="0" xfId="0" applyFont="1"/>
    <xf numFmtId="167" fontId="16" fillId="0" borderId="0" xfId="4" applyNumberFormat="1" applyFont="1" applyBorder="1" applyAlignment="1">
      <alignment vertical="center"/>
    </xf>
    <xf numFmtId="0" fontId="17" fillId="0" borderId="0" xfId="0" applyFont="1"/>
    <xf numFmtId="0" fontId="18" fillId="0" borderId="0" xfId="0" applyFont="1"/>
    <xf numFmtId="169" fontId="19" fillId="0" borderId="0" xfId="5" applyNumberFormat="1" applyFont="1"/>
    <xf numFmtId="169" fontId="18" fillId="0" borderId="0" xfId="5" applyNumberFormat="1" applyFont="1"/>
    <xf numFmtId="1" fontId="6" fillId="0" borderId="0" xfId="0" applyNumberFormat="1" applyFont="1" applyAlignment="1">
      <alignment horizontal="right"/>
    </xf>
    <xf numFmtId="1" fontId="11" fillId="0" borderId="0" xfId="1" applyNumberFormat="1" applyFont="1" applyFill="1"/>
    <xf numFmtId="1" fontId="11" fillId="2" borderId="0" xfId="0" applyNumberFormat="1" applyFont="1" applyFill="1"/>
    <xf numFmtId="1" fontId="6" fillId="0" borderId="0" xfId="0" applyNumberFormat="1" applyFont="1"/>
    <xf numFmtId="1" fontId="8" fillId="0" borderId="0" xfId="0" applyNumberFormat="1" applyFont="1"/>
    <xf numFmtId="1" fontId="8" fillId="7" borderId="0" xfId="0" applyNumberFormat="1" applyFont="1" applyFill="1"/>
    <xf numFmtId="3" fontId="6" fillId="0" borderId="0" xfId="0" applyNumberFormat="1" applyFont="1"/>
    <xf numFmtId="3" fontId="11" fillId="0" borderId="0" xfId="0" applyNumberFormat="1" applyFont="1" applyFill="1" applyBorder="1" applyAlignment="1">
      <alignment horizontal="right"/>
    </xf>
    <xf numFmtId="3" fontId="11" fillId="0" borderId="0" xfId="0" applyNumberFormat="1" applyFont="1" applyBorder="1" applyAlignment="1">
      <alignment horizontal="right"/>
    </xf>
    <xf numFmtId="3" fontId="11" fillId="0" borderId="0" xfId="0" applyNumberFormat="1" applyFont="1"/>
    <xf numFmtId="3" fontId="11" fillId="6" borderId="0" xfId="0" applyNumberFormat="1" applyFont="1" applyFill="1" applyBorder="1" applyAlignment="1">
      <alignment horizontal="left" vertical="top" wrapText="1"/>
    </xf>
    <xf numFmtId="0" fontId="8" fillId="4" borderId="1" xfId="0" applyNumberFormat="1" applyFont="1" applyFill="1" applyBorder="1" applyAlignment="1">
      <alignment vertical="top"/>
    </xf>
    <xf numFmtId="3" fontId="11" fillId="0" borderId="0" xfId="1" applyNumberFormat="1" applyFont="1" applyFill="1" applyBorder="1" applyAlignment="1">
      <alignment horizontal="right"/>
    </xf>
    <xf numFmtId="3" fontId="11" fillId="0" borderId="0" xfId="1" applyNumberFormat="1" applyFont="1" applyBorder="1" applyAlignment="1">
      <alignment horizontal="right" wrapText="1"/>
    </xf>
    <xf numFmtId="3" fontId="11" fillId="0" borderId="0" xfId="1" applyNumberFormat="1" applyFont="1" applyFill="1" applyBorder="1" applyAlignment="1">
      <alignment horizontal="right" wrapText="1"/>
    </xf>
    <xf numFmtId="3" fontId="11" fillId="0" borderId="0" xfId="1" applyNumberFormat="1" applyFont="1" applyBorder="1" applyAlignment="1">
      <alignment horizontal="right"/>
    </xf>
    <xf numFmtId="3" fontId="11" fillId="6" borderId="0" xfId="0" applyNumberFormat="1" applyFont="1" applyFill="1" applyBorder="1" applyAlignment="1">
      <alignment horizontal="right" vertical="top" wrapText="1"/>
    </xf>
    <xf numFmtId="3" fontId="6" fillId="7" borderId="0" xfId="0" applyNumberFormat="1" applyFont="1" applyFill="1" applyBorder="1"/>
    <xf numFmtId="3" fontId="6" fillId="0" borderId="0" xfId="0" applyNumberFormat="1" applyFont="1" applyBorder="1"/>
    <xf numFmtId="3" fontId="8" fillId="0" borderId="0" xfId="0" applyNumberFormat="1" applyFont="1"/>
    <xf numFmtId="169" fontId="6" fillId="0" borderId="0" xfId="5" applyNumberFormat="1" applyFont="1" applyBorder="1"/>
    <xf numFmtId="169" fontId="6" fillId="0" borderId="0" xfId="5" applyNumberFormat="1" applyFont="1" applyBorder="1" applyAlignment="1">
      <alignment horizontal="right"/>
    </xf>
    <xf numFmtId="3" fontId="9" fillId="0" borderId="0" xfId="0" applyNumberFormat="1" applyFont="1" applyAlignment="1">
      <alignment horizontal="center"/>
    </xf>
    <xf numFmtId="3" fontId="9" fillId="0" borderId="0" xfId="0" applyNumberFormat="1" applyFont="1"/>
    <xf numFmtId="3" fontId="14" fillId="0" borderId="0" xfId="0" applyNumberFormat="1" applyFont="1"/>
    <xf numFmtId="3" fontId="13" fillId="0" borderId="0" xfId="0" applyNumberFormat="1" applyFont="1"/>
    <xf numFmtId="3" fontId="16" fillId="0" borderId="0" xfId="0" applyNumberFormat="1" applyFont="1"/>
    <xf numFmtId="3" fontId="21" fillId="0" borderId="0" xfId="1" applyNumberFormat="1" applyFont="1" applyBorder="1" applyAlignment="1"/>
    <xf numFmtId="3" fontId="4" fillId="0" borderId="0" xfId="1" applyNumberFormat="1" applyFont="1" applyFill="1" applyBorder="1" applyAlignment="1"/>
    <xf numFmtId="3" fontId="4" fillId="0" borderId="0" xfId="1" applyNumberFormat="1" applyFont="1" applyBorder="1" applyAlignment="1"/>
    <xf numFmtId="3" fontId="6" fillId="7" borderId="0" xfId="0" applyNumberFormat="1" applyFont="1" applyFill="1"/>
    <xf numFmtId="169" fontId="23" fillId="0" borderId="0" xfId="5" applyNumberFormat="1" applyFont="1"/>
    <xf numFmtId="171" fontId="8" fillId="0" borderId="0" xfId="1" applyNumberFormat="1" applyFont="1"/>
    <xf numFmtId="171" fontId="8" fillId="7" borderId="0" xfId="1" applyNumberFormat="1" applyFont="1" applyFill="1"/>
    <xf numFmtId="17" fontId="11" fillId="8" borderId="0" xfId="0" applyNumberFormat="1" applyFont="1" applyFill="1" applyBorder="1" applyAlignment="1">
      <alignment horizontal="left" vertical="top" wrapText="1"/>
    </xf>
    <xf numFmtId="17" fontId="20" fillId="6" borderId="0" xfId="0" applyNumberFormat="1" applyFont="1" applyFill="1" applyBorder="1" applyAlignment="1">
      <alignment horizontal="left" vertical="top" wrapText="1"/>
    </xf>
    <xf numFmtId="17" fontId="16" fillId="6" borderId="0" xfId="0" applyNumberFormat="1" applyFont="1" applyFill="1" applyBorder="1" applyAlignment="1">
      <alignment horizontal="left" vertical="top" wrapText="1"/>
    </xf>
    <xf numFmtId="171" fontId="6" fillId="0" borderId="0" xfId="0" applyNumberFormat="1" applyFont="1" applyFill="1" applyAlignment="1">
      <alignment vertical="top" wrapText="1"/>
    </xf>
    <xf numFmtId="0" fontId="8" fillId="7" borderId="0" xfId="1" applyNumberFormat="1" applyFont="1" applyFill="1"/>
    <xf numFmtId="0" fontId="8" fillId="0" borderId="0" xfId="1" applyNumberFormat="1" applyFont="1"/>
    <xf numFmtId="3" fontId="15" fillId="7" borderId="0" xfId="0" applyNumberFormat="1" applyFont="1" applyFill="1" applyBorder="1" applyAlignment="1"/>
    <xf numFmtId="3" fontId="15" fillId="0" borderId="0" xfId="0" applyNumberFormat="1" applyFont="1" applyBorder="1" applyAlignment="1"/>
    <xf numFmtId="3" fontId="15" fillId="0" borderId="0" xfId="0" applyNumberFormat="1" applyFont="1"/>
    <xf numFmtId="0" fontId="24" fillId="7" borderId="0" xfId="1" applyNumberFormat="1" applyFont="1" applyFill="1"/>
    <xf numFmtId="0" fontId="24" fillId="7" borderId="0" xfId="1" applyNumberFormat="1" applyFont="1" applyFill="1" applyAlignment="1">
      <alignment horizontal="right"/>
    </xf>
    <xf numFmtId="171" fontId="24" fillId="7" borderId="0" xfId="1" applyNumberFormat="1" applyFont="1" applyFill="1" applyAlignment="1">
      <alignment vertical="top" wrapText="1"/>
    </xf>
    <xf numFmtId="171" fontId="24" fillId="7" borderId="0" xfId="1" applyNumberFormat="1" applyFont="1" applyFill="1" applyAlignment="1">
      <alignment horizontal="right"/>
    </xf>
    <xf numFmtId="171" fontId="24" fillId="7" borderId="0" xfId="1" applyNumberFormat="1" applyFont="1" applyFill="1"/>
    <xf numFmtId="0" fontId="16" fillId="0" borderId="0" xfId="0" applyFont="1"/>
    <xf numFmtId="0" fontId="11" fillId="0" borderId="0" xfId="0" applyFont="1"/>
    <xf numFmtId="0" fontId="25" fillId="3" borderId="0" xfId="4" applyFont="1" applyFill="1"/>
    <xf numFmtId="0" fontId="25" fillId="0" borderId="0" xfId="4" applyFont="1"/>
    <xf numFmtId="0" fontId="25" fillId="3" borderId="2" xfId="4" applyFont="1" applyFill="1" applyBorder="1"/>
    <xf numFmtId="0" fontId="25" fillId="3" borderId="3" xfId="4" applyFont="1" applyFill="1" applyBorder="1"/>
    <xf numFmtId="0" fontId="25" fillId="3" borderId="4" xfId="4" applyFont="1" applyFill="1" applyBorder="1"/>
    <xf numFmtId="0" fontId="26" fillId="3" borderId="5" xfId="4" applyFont="1" applyFill="1" applyBorder="1"/>
    <xf numFmtId="0" fontId="27" fillId="3" borderId="0" xfId="4" applyFont="1" applyFill="1" applyBorder="1"/>
    <xf numFmtId="0" fontId="27" fillId="3" borderId="6" xfId="4" applyFont="1" applyFill="1" applyBorder="1"/>
    <xf numFmtId="0" fontId="28" fillId="10" borderId="0" xfId="0" applyFont="1" applyFill="1" applyBorder="1" applyAlignment="1">
      <alignment vertical="top" wrapText="1"/>
    </xf>
    <xf numFmtId="0" fontId="28" fillId="10" borderId="10" xfId="0" applyFont="1" applyFill="1" applyBorder="1" applyAlignment="1">
      <alignment vertical="top" wrapText="1"/>
    </xf>
    <xf numFmtId="1" fontId="11" fillId="2" borderId="0" xfId="0" applyNumberFormat="1" applyFont="1" applyFill="1" applyBorder="1"/>
    <xf numFmtId="0" fontId="8" fillId="4" borderId="0" xfId="0" applyNumberFormat="1" applyFont="1" applyFill="1" applyBorder="1" applyAlignment="1">
      <alignment vertical="top"/>
    </xf>
    <xf numFmtId="0" fontId="8" fillId="4" borderId="0" xfId="0" applyFont="1" applyFill="1" applyBorder="1" applyAlignment="1">
      <alignment vertical="top" wrapText="1"/>
    </xf>
    <xf numFmtId="0" fontId="28" fillId="10" borderId="11"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Alignment="1">
      <alignment vertical="top" wrapText="1"/>
    </xf>
    <xf numFmtId="1" fontId="11" fillId="0" borderId="0" xfId="0" applyNumberFormat="1" applyFont="1" applyFill="1"/>
    <xf numFmtId="171" fontId="11" fillId="4" borderId="0" xfId="4" applyNumberFormat="1" applyFont="1" applyFill="1" applyBorder="1" applyAlignment="1">
      <alignment horizontal="center" vertical="top" wrapText="1"/>
    </xf>
    <xf numFmtId="171" fontId="11" fillId="4" borderId="0" xfId="4" applyNumberFormat="1" applyFont="1" applyFill="1" applyBorder="1" applyAlignment="1">
      <alignment horizontal="left" vertical="top" wrapText="1"/>
    </xf>
    <xf numFmtId="165" fontId="4" fillId="9" borderId="0" xfId="1" applyNumberFormat="1" applyFont="1" applyFill="1" applyBorder="1" applyAlignment="1"/>
    <xf numFmtId="3" fontId="11" fillId="2" borderId="0" xfId="0" applyNumberFormat="1" applyFont="1" applyFill="1" applyBorder="1"/>
    <xf numFmtId="0" fontId="0" fillId="0" borderId="0" xfId="0" applyBorder="1"/>
    <xf numFmtId="0" fontId="9" fillId="4" borderId="0" xfId="0" applyFont="1" applyFill="1" applyBorder="1" applyAlignment="1">
      <alignment vertical="top" wrapText="1"/>
    </xf>
    <xf numFmtId="17" fontId="8" fillId="5" borderId="0" xfId="0" applyNumberFormat="1" applyFont="1" applyFill="1" applyBorder="1" applyAlignment="1">
      <alignment horizontal="left" vertical="top" wrapText="1"/>
    </xf>
    <xf numFmtId="17" fontId="11" fillId="5" borderId="0" xfId="4" applyNumberFormat="1" applyFont="1" applyFill="1" applyBorder="1" applyAlignment="1">
      <alignment horizontal="left" vertical="top" wrapText="1"/>
    </xf>
    <xf numFmtId="3" fontId="11" fillId="2" borderId="0" xfId="0" applyNumberFormat="1" applyFont="1" applyFill="1" applyBorder="1" applyAlignment="1">
      <alignment horizontal="center"/>
    </xf>
    <xf numFmtId="0" fontId="0" fillId="0" borderId="0" xfId="0" applyBorder="1" applyAlignment="1">
      <alignment horizontal="center"/>
    </xf>
    <xf numFmtId="1" fontId="11" fillId="0" borderId="0" xfId="0" applyNumberFormat="1" applyFont="1" applyFill="1" applyBorder="1"/>
    <xf numFmtId="1" fontId="11" fillId="0" borderId="0" xfId="1" applyNumberFormat="1" applyFont="1" applyFill="1" applyBorder="1"/>
    <xf numFmtId="1" fontId="11" fillId="7" borderId="0" xfId="0" applyNumberFormat="1" applyFont="1" applyFill="1" applyBorder="1"/>
    <xf numFmtId="0" fontId="8" fillId="7" borderId="0" xfId="0" applyNumberFormat="1" applyFont="1" applyFill="1" applyBorder="1" applyAlignment="1">
      <alignment vertical="top"/>
    </xf>
    <xf numFmtId="170" fontId="8" fillId="0" borderId="0" xfId="1" applyNumberFormat="1" applyFont="1" applyFill="1" applyBorder="1" applyAlignment="1">
      <alignment vertical="top" wrapText="1"/>
    </xf>
    <xf numFmtId="170" fontId="11" fillId="0" borderId="0" xfId="1" applyNumberFormat="1" applyFont="1" applyFill="1" applyBorder="1"/>
    <xf numFmtId="17" fontId="6" fillId="0" borderId="0" xfId="0" applyNumberFormat="1" applyFont="1" applyFill="1" applyBorder="1" applyAlignment="1">
      <alignment horizontal="left" vertical="top" wrapText="1"/>
    </xf>
    <xf numFmtId="3" fontId="8" fillId="0" borderId="0" xfId="0" applyNumberFormat="1" applyFont="1" applyFill="1" applyBorder="1" applyAlignment="1">
      <alignment vertical="top" wrapText="1"/>
    </xf>
    <xf numFmtId="3" fontId="6" fillId="0" borderId="0" xfId="0" applyNumberFormat="1" applyFont="1" applyFill="1" applyBorder="1" applyAlignment="1">
      <alignment vertical="top" wrapText="1"/>
    </xf>
    <xf numFmtId="0" fontId="31" fillId="10" borderId="0" xfId="0" applyFont="1" applyFill="1" applyBorder="1" applyAlignment="1">
      <alignment vertical="top" wrapText="1"/>
    </xf>
    <xf numFmtId="173" fontId="11" fillId="4" borderId="0" xfId="4" applyNumberFormat="1" applyFont="1" applyFill="1" applyBorder="1" applyAlignment="1">
      <alignment horizontal="left" vertical="top" wrapText="1"/>
    </xf>
    <xf numFmtId="17" fontId="11" fillId="10" borderId="0" xfId="4" applyNumberFormat="1" applyFont="1" applyFill="1" applyBorder="1" applyAlignment="1">
      <alignment horizontal="left" vertical="top" wrapText="1"/>
    </xf>
    <xf numFmtId="171" fontId="29" fillId="10" borderId="0" xfId="4" applyNumberFormat="1" applyFont="1" applyFill="1" applyBorder="1" applyAlignment="1">
      <alignment horizontal="left" vertical="top" wrapText="1"/>
    </xf>
    <xf numFmtId="171" fontId="31" fillId="10" borderId="0" xfId="4" applyNumberFormat="1" applyFont="1" applyFill="1" applyBorder="1" applyAlignment="1">
      <alignment horizontal="left" vertical="top" wrapText="1"/>
    </xf>
    <xf numFmtId="17" fontId="31" fillId="10" borderId="0" xfId="4" applyNumberFormat="1" applyFont="1" applyFill="1" applyBorder="1" applyAlignment="1">
      <alignment horizontal="left" vertical="top" wrapText="1"/>
    </xf>
    <xf numFmtId="17" fontId="33" fillId="10" borderId="0" xfId="0" applyNumberFormat="1" applyFont="1" applyFill="1" applyBorder="1" applyAlignment="1">
      <alignment horizontal="left" vertical="top" wrapText="1"/>
    </xf>
    <xf numFmtId="3" fontId="28" fillId="10" borderId="0" xfId="0" applyNumberFormat="1" applyFont="1" applyFill="1" applyBorder="1" applyAlignment="1">
      <alignment vertical="top" wrapText="1"/>
    </xf>
    <xf numFmtId="3" fontId="8" fillId="6" borderId="0" xfId="0" applyNumberFormat="1" applyFont="1" applyFill="1" applyBorder="1" applyAlignment="1">
      <alignment vertical="top" wrapText="1"/>
    </xf>
    <xf numFmtId="17" fontId="8" fillId="8" borderId="0" xfId="0" applyNumberFormat="1" applyFont="1" applyFill="1" applyBorder="1" applyAlignment="1">
      <alignment horizontal="left" vertical="top" wrapText="1"/>
    </xf>
    <xf numFmtId="17" fontId="6" fillId="8" borderId="0" xfId="0" applyNumberFormat="1" applyFont="1" applyFill="1" applyBorder="1" applyAlignment="1">
      <alignment horizontal="left" vertical="top" wrapText="1"/>
    </xf>
    <xf numFmtId="17" fontId="8" fillId="6" borderId="0" xfId="0" applyNumberFormat="1" applyFont="1" applyFill="1" applyBorder="1" applyAlignment="1">
      <alignment horizontal="left" vertical="top" wrapText="1"/>
    </xf>
    <xf numFmtId="17" fontId="6" fillId="8" borderId="0" xfId="0" applyNumberFormat="1" applyFont="1" applyFill="1" applyAlignment="1">
      <alignment horizontal="left" vertical="top" wrapText="1"/>
    </xf>
    <xf numFmtId="17" fontId="8" fillId="8" borderId="0" xfId="0" applyNumberFormat="1" applyFont="1" applyFill="1" applyAlignment="1">
      <alignment horizontal="left" vertical="top" wrapText="1"/>
    </xf>
    <xf numFmtId="3" fontId="6" fillId="7" borderId="0" xfId="0" applyNumberFormat="1" applyFont="1" applyFill="1" applyBorder="1" applyAlignment="1">
      <alignment vertical="top" wrapText="1"/>
    </xf>
    <xf numFmtId="3" fontId="8" fillId="4" borderId="0" xfId="0" applyNumberFormat="1" applyFont="1" applyFill="1" applyBorder="1" applyAlignment="1">
      <alignment vertical="top" wrapText="1"/>
    </xf>
    <xf numFmtId="169" fontId="11" fillId="2" borderId="0" xfId="5" applyNumberFormat="1" applyFont="1" applyFill="1" applyBorder="1" applyAlignment="1">
      <alignment vertical="top" wrapText="1"/>
    </xf>
    <xf numFmtId="3" fontId="8" fillId="0" borderId="0" xfId="0" applyNumberFormat="1" applyFont="1" applyBorder="1" applyAlignment="1">
      <alignment vertical="top" wrapText="1"/>
    </xf>
    <xf numFmtId="17" fontId="8" fillId="4" borderId="0" xfId="0" applyNumberFormat="1" applyFont="1" applyFill="1" applyBorder="1" applyAlignment="1">
      <alignment horizontal="left" vertical="top" wrapText="1"/>
    </xf>
    <xf numFmtId="17" fontId="6" fillId="8" borderId="0" xfId="0" applyNumberFormat="1" applyFont="1" applyFill="1" applyBorder="1" applyAlignment="1">
      <alignment horizontal="left"/>
    </xf>
    <xf numFmtId="17" fontId="28" fillId="10" borderId="0" xfId="0" applyNumberFormat="1" applyFont="1" applyFill="1" applyBorder="1" applyAlignment="1">
      <alignment horizontal="left"/>
    </xf>
    <xf numFmtId="3" fontId="28" fillId="10" borderId="11" xfId="0" applyNumberFormat="1" applyFont="1" applyFill="1" applyBorder="1" applyAlignment="1">
      <alignment vertical="top" wrapText="1"/>
    </xf>
    <xf numFmtId="3" fontId="8" fillId="4" borderId="11" xfId="0" applyNumberFormat="1" applyFont="1" applyFill="1" applyBorder="1" applyAlignment="1">
      <alignment vertical="top" wrapText="1"/>
    </xf>
    <xf numFmtId="169" fontId="28" fillId="10" borderId="0" xfId="5" applyNumberFormat="1" applyFont="1" applyFill="1" applyBorder="1" applyAlignment="1">
      <alignment vertical="top" wrapText="1"/>
    </xf>
    <xf numFmtId="169" fontId="28" fillId="10" borderId="11" xfId="5" applyNumberFormat="1" applyFont="1" applyFill="1" applyBorder="1" applyAlignment="1">
      <alignment vertical="top" wrapText="1"/>
    </xf>
    <xf numFmtId="3" fontId="6" fillId="7" borderId="0" xfId="0" applyNumberFormat="1" applyFont="1" applyFill="1" applyBorder="1" applyAlignment="1">
      <alignment horizontal="left"/>
    </xf>
    <xf numFmtId="3" fontId="7" fillId="7" borderId="0" xfId="0" applyNumberFormat="1" applyFont="1" applyFill="1" applyBorder="1" applyAlignment="1"/>
    <xf numFmtId="3" fontId="6" fillId="7" borderId="0" xfId="0" applyNumberFormat="1" applyFont="1" applyFill="1" applyBorder="1" applyAlignment="1">
      <alignment wrapText="1"/>
    </xf>
    <xf numFmtId="171" fontId="8" fillId="0" borderId="0" xfId="0" applyNumberFormat="1" applyFont="1" applyFill="1" applyAlignment="1">
      <alignment vertical="top" wrapText="1"/>
    </xf>
    <xf numFmtId="0" fontId="8" fillId="6" borderId="1" xfId="0" applyNumberFormat="1" applyFont="1" applyFill="1" applyBorder="1" applyAlignment="1">
      <alignment vertical="top" wrapText="1"/>
    </xf>
    <xf numFmtId="0" fontId="8" fillId="6" borderId="1" xfId="0" applyNumberFormat="1" applyFont="1" applyFill="1" applyBorder="1" applyAlignment="1">
      <alignment horizontal="left" vertical="top" wrapText="1"/>
    </xf>
    <xf numFmtId="17" fontId="32" fillId="10" borderId="0" xfId="0" applyNumberFormat="1" applyFont="1" applyFill="1" applyBorder="1" applyAlignment="1">
      <alignment horizontal="left" vertical="top"/>
    </xf>
    <xf numFmtId="17" fontId="11" fillId="8" borderId="0" xfId="0" applyNumberFormat="1" applyFont="1" applyFill="1" applyBorder="1" applyAlignment="1">
      <alignment horizontal="left"/>
    </xf>
    <xf numFmtId="3" fontId="28" fillId="10" borderId="0" xfId="0" applyNumberFormat="1" applyFont="1" applyFill="1" applyBorder="1" applyAlignment="1">
      <alignment horizontal="left" vertical="top" wrapText="1"/>
    </xf>
    <xf numFmtId="3" fontId="28" fillId="10" borderId="0" xfId="0" applyNumberFormat="1" applyFont="1" applyFill="1"/>
    <xf numFmtId="3" fontId="28" fillId="10" borderId="10" xfId="0" applyNumberFormat="1" applyFont="1" applyFill="1" applyBorder="1" applyAlignment="1">
      <alignment horizontal="left" vertical="top" wrapText="1"/>
    </xf>
    <xf numFmtId="3" fontId="28" fillId="10" borderId="11" xfId="0" applyNumberFormat="1" applyFont="1" applyFill="1" applyBorder="1" applyAlignment="1">
      <alignment horizontal="left" vertical="top" wrapText="1"/>
    </xf>
    <xf numFmtId="17" fontId="11" fillId="8" borderId="0" xfId="0" applyNumberFormat="1" applyFont="1" applyFill="1" applyBorder="1" applyAlignment="1"/>
    <xf numFmtId="49" fontId="30" fillId="10" borderId="0" xfId="0" applyNumberFormat="1" applyFont="1" applyFill="1" applyAlignment="1">
      <alignment horizontal="left" vertical="top" wrapText="1"/>
    </xf>
    <xf numFmtId="49" fontId="8" fillId="8" borderId="0" xfId="0" applyNumberFormat="1" applyFont="1" applyFill="1" applyAlignment="1">
      <alignment horizontal="left"/>
    </xf>
    <xf numFmtId="49" fontId="11" fillId="8" borderId="0" xfId="0" applyNumberFormat="1" applyFont="1" applyFill="1" applyAlignment="1">
      <alignment horizontal="left"/>
    </xf>
    <xf numFmtId="49" fontId="13" fillId="8" borderId="0" xfId="0" applyNumberFormat="1" applyFont="1" applyFill="1" applyAlignment="1">
      <alignment horizontal="left"/>
    </xf>
    <xf numFmtId="49" fontId="11" fillId="6" borderId="0" xfId="0" applyNumberFormat="1" applyFont="1" applyFill="1" applyAlignment="1">
      <alignment horizontal="left" vertical="top" wrapText="1"/>
    </xf>
    <xf numFmtId="3" fontId="30" fillId="10" borderId="0" xfId="0" applyNumberFormat="1" applyFont="1" applyFill="1" applyAlignment="1">
      <alignment horizontal="center" vertical="top" wrapText="1"/>
    </xf>
    <xf numFmtId="3" fontId="30" fillId="10" borderId="11" xfId="0" applyNumberFormat="1" applyFont="1" applyFill="1" applyBorder="1" applyAlignment="1">
      <alignment horizontal="center" vertical="top" wrapText="1"/>
    </xf>
    <xf numFmtId="3" fontId="8" fillId="0" borderId="0" xfId="0" applyNumberFormat="1" applyFont="1" applyAlignment="1">
      <alignment horizontal="center"/>
    </xf>
    <xf numFmtId="3" fontId="11" fillId="6" borderId="0" xfId="0" applyNumberFormat="1" applyFont="1" applyFill="1" applyAlignment="1">
      <alignment horizontal="center" vertical="top" wrapText="1"/>
    </xf>
    <xf numFmtId="3" fontId="11" fillId="6" borderId="0" xfId="0" applyNumberFormat="1" applyFont="1" applyFill="1" applyBorder="1" applyAlignment="1">
      <alignment horizontal="center" vertical="top" wrapText="1"/>
    </xf>
    <xf numFmtId="3" fontId="11" fillId="0" borderId="0" xfId="0" applyNumberFormat="1" applyFont="1" applyAlignment="1">
      <alignment horizontal="center"/>
    </xf>
    <xf numFmtId="165" fontId="4" fillId="10" borderId="0" xfId="1" applyNumberFormat="1" applyFont="1" applyFill="1" applyBorder="1" applyAlignment="1">
      <alignment horizontal="center"/>
    </xf>
    <xf numFmtId="17" fontId="30" fillId="10" borderId="0" xfId="0" applyNumberFormat="1" applyFont="1" applyFill="1" applyBorder="1" applyAlignment="1">
      <alignment horizontal="center"/>
    </xf>
    <xf numFmtId="3" fontId="30" fillId="10" borderId="0" xfId="0" applyNumberFormat="1" applyFont="1" applyFill="1" applyBorder="1" applyAlignment="1">
      <alignment horizontal="center"/>
    </xf>
    <xf numFmtId="1" fontId="8" fillId="7" borderId="0" xfId="0" applyNumberFormat="1" applyFont="1" applyFill="1" applyAlignment="1">
      <alignment horizontal="center"/>
    </xf>
    <xf numFmtId="1" fontId="8" fillId="0" borderId="0" xfId="0" applyNumberFormat="1" applyFont="1" applyAlignment="1">
      <alignment horizontal="center"/>
    </xf>
    <xf numFmtId="17" fontId="31" fillId="10" borderId="0" xfId="0" applyNumberFormat="1" applyFont="1" applyFill="1" applyBorder="1" applyAlignment="1">
      <alignment horizontal="center" vertical="top" wrapText="1"/>
    </xf>
    <xf numFmtId="3" fontId="30" fillId="10"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xf>
    <xf numFmtId="3" fontId="6" fillId="0" borderId="0" xfId="0" applyNumberFormat="1" applyFont="1" applyBorder="1" applyAlignment="1">
      <alignment horizontal="center"/>
    </xf>
    <xf numFmtId="17" fontId="10" fillId="4" borderId="0" xfId="0" applyNumberFormat="1" applyFont="1" applyFill="1" applyBorder="1" applyAlignment="1">
      <alignment horizontal="center" vertical="top" wrapText="1"/>
    </xf>
    <xf numFmtId="3" fontId="8" fillId="4" borderId="0" xfId="0" applyNumberFormat="1" applyFont="1" applyFill="1" applyBorder="1" applyAlignment="1">
      <alignment horizontal="center" vertical="top" wrapText="1"/>
    </xf>
    <xf numFmtId="17" fontId="8" fillId="4" borderId="0" xfId="0" applyNumberFormat="1" applyFont="1" applyFill="1" applyBorder="1" applyAlignment="1">
      <alignment horizontal="center" vertical="top" wrapText="1"/>
    </xf>
    <xf numFmtId="0" fontId="31" fillId="10" borderId="0" xfId="0" applyNumberFormat="1" applyFont="1" applyFill="1" applyAlignment="1">
      <alignment horizontal="center" vertical="top" wrapText="1"/>
    </xf>
    <xf numFmtId="0" fontId="30" fillId="10" borderId="0" xfId="0" applyNumberFormat="1" applyFont="1" applyFill="1" applyAlignment="1">
      <alignment horizontal="center" vertical="top" wrapText="1"/>
    </xf>
    <xf numFmtId="0" fontId="8" fillId="7" borderId="0" xfId="1" applyNumberFormat="1" applyFont="1" applyFill="1" applyAlignment="1">
      <alignment horizontal="center"/>
    </xf>
    <xf numFmtId="0" fontId="24" fillId="7" borderId="0" xfId="1" applyNumberFormat="1" applyFont="1" applyFill="1" applyAlignment="1">
      <alignment horizontal="center"/>
    </xf>
    <xf numFmtId="0" fontId="8" fillId="0" borderId="0" xfId="1" applyNumberFormat="1" applyFont="1" applyAlignment="1">
      <alignment horizontal="center"/>
    </xf>
    <xf numFmtId="0" fontId="33" fillId="10" borderId="1" xfId="0" applyNumberFormat="1" applyFont="1" applyFill="1" applyBorder="1" applyAlignment="1">
      <alignment horizontal="center" vertical="top" wrapText="1"/>
    </xf>
    <xf numFmtId="0" fontId="28" fillId="10" borderId="1" xfId="0" applyNumberFormat="1" applyFont="1" applyFill="1" applyBorder="1" applyAlignment="1">
      <alignment horizontal="center" vertical="top" wrapText="1"/>
    </xf>
    <xf numFmtId="0" fontId="8" fillId="6" borderId="1"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6" fillId="0" borderId="0" xfId="0" applyNumberFormat="1" applyFont="1" applyFill="1" applyBorder="1" applyAlignment="1">
      <alignment horizontal="center" vertical="top" wrapText="1"/>
    </xf>
    <xf numFmtId="17" fontId="33" fillId="10" borderId="0" xfId="0" applyNumberFormat="1" applyFont="1" applyFill="1" applyBorder="1" applyAlignment="1">
      <alignment horizontal="center" vertical="top" wrapText="1"/>
    </xf>
    <xf numFmtId="3" fontId="28" fillId="10" borderId="0" xfId="0" applyNumberFormat="1" applyFont="1" applyFill="1" applyBorder="1" applyAlignment="1">
      <alignment horizontal="center" vertical="top" wrapText="1"/>
    </xf>
    <xf numFmtId="17" fontId="8" fillId="6" borderId="0" xfId="0" applyNumberFormat="1" applyFont="1" applyFill="1" applyBorder="1" applyAlignment="1">
      <alignment horizontal="center" vertical="top" wrapText="1"/>
    </xf>
    <xf numFmtId="3" fontId="8" fillId="6" borderId="0" xfId="0" applyNumberFormat="1" applyFont="1" applyFill="1" applyBorder="1" applyAlignment="1">
      <alignment horizontal="center" vertical="top" wrapText="1"/>
    </xf>
    <xf numFmtId="3" fontId="6" fillId="7" borderId="0" xfId="0" applyNumberFormat="1" applyFont="1" applyFill="1" applyAlignment="1">
      <alignment horizontal="center"/>
    </xf>
    <xf numFmtId="3" fontId="6" fillId="0" borderId="0" xfId="0" applyNumberFormat="1" applyFont="1" applyAlignment="1">
      <alignment horizontal="center"/>
    </xf>
    <xf numFmtId="17" fontId="31" fillId="10" borderId="0" xfId="4" applyNumberFormat="1" applyFont="1" applyFill="1" applyBorder="1" applyAlignment="1">
      <alignment horizontal="center" vertical="top" wrapText="1"/>
    </xf>
    <xf numFmtId="170" fontId="30" fillId="10" borderId="0" xfId="1" applyNumberFormat="1" applyFont="1" applyFill="1" applyBorder="1" applyAlignment="1">
      <alignment horizontal="center"/>
    </xf>
    <xf numFmtId="1" fontId="11" fillId="2" borderId="0" xfId="0" applyNumberFormat="1" applyFont="1" applyFill="1" applyAlignment="1">
      <alignment horizontal="center"/>
    </xf>
    <xf numFmtId="171" fontId="31" fillId="10" borderId="0" xfId="4" applyNumberFormat="1" applyFont="1" applyFill="1" applyBorder="1" applyAlignment="1">
      <alignment horizontal="center" vertical="top" wrapText="1"/>
    </xf>
    <xf numFmtId="170" fontId="28" fillId="10" borderId="0" xfId="1" applyNumberFormat="1" applyFont="1" applyFill="1" applyBorder="1" applyAlignment="1">
      <alignment horizontal="center" vertical="top" wrapText="1"/>
    </xf>
    <xf numFmtId="1" fontId="11" fillId="7" borderId="0" xfId="0" applyNumberFormat="1" applyFont="1" applyFill="1" applyBorder="1" applyAlignment="1">
      <alignment horizontal="center"/>
    </xf>
    <xf numFmtId="0" fontId="8" fillId="7" borderId="0" xfId="0" applyNumberFormat="1" applyFont="1" applyFill="1" applyBorder="1" applyAlignment="1">
      <alignment horizontal="center" vertical="top"/>
    </xf>
    <xf numFmtId="167" fontId="11" fillId="0" borderId="0" xfId="4" applyNumberFormat="1" applyFont="1" applyBorder="1" applyAlignment="1"/>
    <xf numFmtId="167" fontId="11" fillId="6" borderId="0" xfId="4" applyNumberFormat="1" applyFont="1" applyFill="1" applyBorder="1" applyAlignment="1"/>
    <xf numFmtId="167" fontId="11" fillId="6" borderId="0" xfId="4" applyNumberFormat="1" applyFont="1" applyFill="1" applyBorder="1" applyAlignment="1">
      <alignment wrapText="1"/>
    </xf>
    <xf numFmtId="168" fontId="11" fillId="0" borderId="0" xfId="4" applyNumberFormat="1" applyFont="1" applyBorder="1" applyAlignment="1"/>
    <xf numFmtId="169" fontId="11" fillId="0" borderId="0" xfId="5" applyNumberFormat="1" applyFont="1" applyBorder="1" applyAlignment="1"/>
    <xf numFmtId="169" fontId="11" fillId="6" borderId="0" xfId="5" applyNumberFormat="1" applyFont="1" applyFill="1" applyBorder="1" applyAlignment="1"/>
    <xf numFmtId="169" fontId="11" fillId="6" borderId="0" xfId="5" applyNumberFormat="1" applyFont="1" applyFill="1" applyBorder="1" applyAlignment="1">
      <alignment wrapText="1"/>
    </xf>
    <xf numFmtId="167" fontId="30" fillId="11" borderId="0" xfId="4" applyNumberFormat="1" applyFont="1" applyFill="1" applyBorder="1" applyAlignment="1">
      <alignment vertical="center"/>
    </xf>
    <xf numFmtId="167" fontId="30" fillId="11" borderId="0" xfId="4" applyNumberFormat="1" applyFont="1" applyFill="1" applyBorder="1" applyAlignment="1">
      <alignment horizontal="right" vertical="center"/>
    </xf>
    <xf numFmtId="1" fontId="30" fillId="11" borderId="0" xfId="4" applyNumberFormat="1" applyFont="1" applyFill="1" applyBorder="1" applyAlignment="1">
      <alignment vertical="center"/>
    </xf>
    <xf numFmtId="1" fontId="30" fillId="11" borderId="0" xfId="4" applyNumberFormat="1" applyFont="1" applyFill="1" applyBorder="1" applyAlignment="1">
      <alignment horizontal="right" vertical="center"/>
    </xf>
    <xf numFmtId="0" fontId="6" fillId="0" borderId="0" xfId="0" applyFont="1" applyBorder="1"/>
    <xf numFmtId="172" fontId="6" fillId="0" borderId="0" xfId="1" applyNumberFormat="1" applyFont="1" applyBorder="1"/>
    <xf numFmtId="0" fontId="6" fillId="6" borderId="0" xfId="0" applyFont="1" applyFill="1" applyBorder="1"/>
    <xf numFmtId="172" fontId="6" fillId="6" borderId="0" xfId="1" applyNumberFormat="1" applyFont="1" applyFill="1" applyBorder="1"/>
    <xf numFmtId="0" fontId="30" fillId="11" borderId="0" xfId="0" applyFont="1" applyFill="1" applyBorder="1" applyAlignment="1">
      <alignment horizontal="left"/>
    </xf>
    <xf numFmtId="0" fontId="30" fillId="11" borderId="0" xfId="0" applyFont="1" applyFill="1" applyBorder="1" applyAlignment="1">
      <alignment horizontal="right"/>
    </xf>
    <xf numFmtId="0" fontId="28" fillId="0" borderId="0" xfId="0" applyFont="1" applyAlignment="1">
      <alignment horizontal="right"/>
    </xf>
    <xf numFmtId="0" fontId="28" fillId="11" borderId="0" xfId="0" applyFont="1" applyFill="1" applyBorder="1" applyAlignment="1">
      <alignment horizontal="left"/>
    </xf>
    <xf numFmtId="172" fontId="11" fillId="0" borderId="0" xfId="1" applyNumberFormat="1" applyFont="1" applyBorder="1"/>
    <xf numFmtId="172" fontId="11" fillId="6" borderId="0" xfId="1" applyNumberFormat="1" applyFont="1" applyFill="1" applyBorder="1"/>
    <xf numFmtId="172" fontId="31" fillId="0" borderId="0" xfId="1" applyNumberFormat="1" applyFont="1" applyBorder="1"/>
    <xf numFmtId="172" fontId="31" fillId="6" borderId="0" xfId="1" applyNumberFormat="1" applyFont="1" applyFill="1" applyBorder="1"/>
    <xf numFmtId="0" fontId="32" fillId="0" borderId="0" xfId="0" applyFont="1"/>
    <xf numFmtId="0" fontId="6" fillId="6" borderId="12" xfId="0" applyFont="1" applyFill="1" applyBorder="1"/>
    <xf numFmtId="172" fontId="6" fillId="6" borderId="12" xfId="1" applyNumberFormat="1" applyFont="1" applyFill="1" applyBorder="1"/>
    <xf numFmtId="0" fontId="6" fillId="0" borderId="12" xfId="0" applyFont="1" applyBorder="1"/>
    <xf numFmtId="172" fontId="31" fillId="0" borderId="12" xfId="1" applyNumberFormat="1" applyFont="1" applyBorder="1"/>
    <xf numFmtId="172" fontId="11" fillId="0" borderId="12" xfId="1" applyNumberFormat="1" applyFont="1" applyBorder="1"/>
    <xf numFmtId="167" fontId="16" fillId="6" borderId="12" xfId="4" applyNumberFormat="1" applyFont="1" applyFill="1" applyBorder="1" applyAlignment="1">
      <alignment vertical="center"/>
    </xf>
    <xf numFmtId="3" fontId="16" fillId="6" borderId="12" xfId="4" applyNumberFormat="1" applyFont="1" applyFill="1" applyBorder="1" applyAlignment="1">
      <alignment vertical="center"/>
    </xf>
    <xf numFmtId="169" fontId="16" fillId="6" borderId="12" xfId="5" applyNumberFormat="1" applyFont="1" applyFill="1" applyBorder="1" applyAlignment="1">
      <alignment vertical="center"/>
    </xf>
    <xf numFmtId="3" fontId="5" fillId="6" borderId="0" xfId="3" applyNumberFormat="1" applyFill="1" applyBorder="1" applyAlignment="1" applyProtection="1">
      <alignment horizontal="left" vertical="top" wrapText="1"/>
    </xf>
    <xf numFmtId="49" fontId="5" fillId="10" borderId="0" xfId="3" applyNumberFormat="1" applyFill="1" applyAlignment="1" applyProtection="1">
      <alignment horizontal="left"/>
    </xf>
    <xf numFmtId="3" fontId="22" fillId="10" borderId="0" xfId="1" applyNumberFormat="1" applyFont="1" applyFill="1" applyBorder="1" applyAlignment="1">
      <alignment horizontal="left"/>
    </xf>
    <xf numFmtId="11" fontId="6" fillId="0" borderId="0" xfId="0" applyNumberFormat="1" applyFont="1"/>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34" fillId="0" borderId="0" xfId="8"/>
    <xf numFmtId="0" fontId="1" fillId="0" borderId="0" xfId="4"/>
    <xf numFmtId="0" fontId="1" fillId="0" borderId="0" xfId="4"/>
    <xf numFmtId="0" fontId="1" fillId="0" borderId="0" xfId="4"/>
    <xf numFmtId="0" fontId="27" fillId="3" borderId="5" xfId="4" applyFont="1" applyFill="1" applyBorder="1" applyAlignment="1">
      <alignment horizontal="left" vertical="top" wrapText="1"/>
    </xf>
    <xf numFmtId="0" fontId="27" fillId="3" borderId="0" xfId="4" applyFont="1" applyFill="1" applyBorder="1" applyAlignment="1">
      <alignment horizontal="left" vertical="top"/>
    </xf>
    <xf numFmtId="0" fontId="27" fillId="3" borderId="6" xfId="4" applyFont="1" applyFill="1" applyBorder="1" applyAlignment="1">
      <alignment horizontal="left" vertical="top"/>
    </xf>
    <xf numFmtId="0" fontId="27" fillId="3" borderId="5" xfId="4" applyFont="1" applyFill="1" applyBorder="1" applyAlignment="1">
      <alignment horizontal="left" vertical="top"/>
    </xf>
    <xf numFmtId="0" fontId="27" fillId="3" borderId="7" xfId="4" applyFont="1" applyFill="1" applyBorder="1" applyAlignment="1">
      <alignment horizontal="left" vertical="top"/>
    </xf>
    <xf numFmtId="0" fontId="27" fillId="3" borderId="8" xfId="4" applyFont="1" applyFill="1" applyBorder="1" applyAlignment="1">
      <alignment horizontal="left" vertical="top"/>
    </xf>
    <xf numFmtId="0" fontId="27" fillId="3" borderId="9" xfId="4" applyFont="1" applyFill="1" applyBorder="1" applyAlignment="1">
      <alignment horizontal="left" vertical="top"/>
    </xf>
    <xf numFmtId="1" fontId="7" fillId="10" borderId="0" xfId="0" applyNumberFormat="1" applyFont="1" applyFill="1" applyBorder="1" applyAlignment="1">
      <alignment horizontal="center"/>
    </xf>
    <xf numFmtId="1" fontId="7" fillId="10" borderId="11" xfId="0" applyNumberFormat="1" applyFont="1" applyFill="1" applyBorder="1" applyAlignment="1">
      <alignment horizontal="center"/>
    </xf>
    <xf numFmtId="1" fontId="30" fillId="10" borderId="10" xfId="0" applyNumberFormat="1" applyFont="1" applyFill="1" applyBorder="1" applyAlignment="1">
      <alignment horizontal="center"/>
    </xf>
    <xf numFmtId="1" fontId="30" fillId="10" borderId="0" xfId="0" applyNumberFormat="1" applyFont="1" applyFill="1" applyBorder="1" applyAlignment="1">
      <alignment horizontal="center"/>
    </xf>
    <xf numFmtId="1" fontId="30" fillId="10" borderId="11" xfId="0" applyNumberFormat="1" applyFont="1" applyFill="1" applyBorder="1" applyAlignment="1">
      <alignment horizontal="center"/>
    </xf>
    <xf numFmtId="169" fontId="30" fillId="10" borderId="0" xfId="5" applyNumberFormat="1" applyFont="1" applyFill="1" applyBorder="1" applyAlignment="1">
      <alignment horizontal="center"/>
    </xf>
    <xf numFmtId="169" fontId="30" fillId="10" borderId="11" xfId="5" applyNumberFormat="1" applyFont="1" applyFill="1" applyBorder="1" applyAlignment="1">
      <alignment horizontal="center"/>
    </xf>
    <xf numFmtId="3" fontId="30" fillId="10" borderId="0" xfId="0" applyNumberFormat="1" applyFont="1" applyFill="1" applyBorder="1" applyAlignment="1">
      <alignment horizontal="center"/>
    </xf>
    <xf numFmtId="3" fontId="30" fillId="10" borderId="11" xfId="0" applyNumberFormat="1" applyFont="1" applyFill="1" applyBorder="1" applyAlignment="1">
      <alignment horizontal="center"/>
    </xf>
    <xf numFmtId="169" fontId="11" fillId="6" borderId="0" xfId="5" applyNumberFormat="1" applyFont="1" applyFill="1" applyBorder="1" applyAlignment="1">
      <alignment horizontal="center" vertical="top" wrapText="1"/>
    </xf>
    <xf numFmtId="3" fontId="30" fillId="10" borderId="0" xfId="0" applyNumberFormat="1" applyFont="1" applyFill="1" applyBorder="1" applyAlignment="1">
      <alignment horizontal="center" vertical="top"/>
    </xf>
    <xf numFmtId="3" fontId="30" fillId="10" borderId="11" xfId="0" applyNumberFormat="1" applyFont="1" applyFill="1" applyBorder="1" applyAlignment="1">
      <alignment horizontal="center" vertical="top"/>
    </xf>
    <xf numFmtId="3" fontId="30" fillId="10" borderId="10" xfId="0" applyNumberFormat="1" applyFont="1" applyFill="1" applyBorder="1" applyAlignment="1">
      <alignment horizontal="center" vertical="top"/>
    </xf>
    <xf numFmtId="3" fontId="30" fillId="10" borderId="0" xfId="0" applyNumberFormat="1" applyFont="1" applyFill="1" applyAlignment="1">
      <alignment horizontal="center"/>
    </xf>
    <xf numFmtId="3" fontId="30" fillId="10" borderId="10" xfId="0" applyNumberFormat="1" applyFont="1" applyFill="1" applyBorder="1" applyAlignment="1">
      <alignment horizontal="center"/>
    </xf>
  </cellXfs>
  <cellStyles count="9">
    <cellStyle name="Comma" xfId="1" builtinId="3"/>
    <cellStyle name="Comma 2" xfId="2"/>
    <cellStyle name="Hyperlink" xfId="3" builtinId="8"/>
    <cellStyle name="Normal" xfId="0" builtinId="0"/>
    <cellStyle name="Normal 2" xfId="4"/>
    <cellStyle name="Normal 3" xfId="7"/>
    <cellStyle name="Normal 4" xfId="8"/>
    <cellStyle name="Percent" xfId="5" builtinId="5"/>
    <cellStyle name="Percent 2" xfId="6"/>
  </cellStyles>
  <dxfs count="0"/>
  <tableStyles count="0" defaultTableStyle="TableStyleMedium9" defaultPivotStyle="PivotStyleLight16"/>
  <colors>
    <mruColors>
      <color rgb="FF003D80"/>
      <color rgb="FF817C88"/>
      <color rgb="FF0000FF"/>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132953</xdr:colOff>
      <xdr:row>8</xdr:row>
      <xdr:rowOff>47491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42900"/>
          <a:ext cx="3180953" cy="107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18958</xdr:colOff>
      <xdr:row>1</xdr:row>
      <xdr:rowOff>38076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3333" cy="1904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18958</xdr:colOff>
      <xdr:row>1</xdr:row>
      <xdr:rowOff>38076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3333" cy="1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733333</xdr:colOff>
      <xdr:row>1</xdr:row>
      <xdr:rowOff>38076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3333" cy="1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733333</xdr:colOff>
      <xdr:row>1</xdr:row>
      <xdr:rowOff>38076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3333" cy="1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18958</xdr:colOff>
      <xdr:row>1</xdr:row>
      <xdr:rowOff>38076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3333" cy="190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queryTables/queryTable1.xml><?xml version="1.0" encoding="utf-8"?>
<queryTable xmlns="http://schemas.openxmlformats.org/spreadsheetml/2006/main" name="ExternalData_1" headers="0" rowNumbers="1" growShrinkType="overwriteClear" removeDataOnSave="1" adjustColumnWidth="0" connectionId="3"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ExternalData_1" headers="0" rowNumbers="1" growShrinkType="overwriteClear" removeDataOnSave="1" adjustColumnWidth="0" connectionId="1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ternalData_1" headers="0" rowNumbers="1" growShrinkType="overwriteClear" removeDataOnSave="1" adjustColumnWidth="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ternalData_1" headers="0" rowNumbers="1" growShrinkType="overwriteClear" removeDataOnSave="1" adjustColumnWidth="0" connectionId="5"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xternalData_1" headers="0" rowNumbers="1" growShrinkType="overwriteClear" removeDataOnSave="1" adjustColumnWidth="0" connectionId="6"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ExternalData_1" headers="0" rowNumbers="1" growShrinkType="overwriteClear" removeDataOnSave="1" adjustColumnWidth="0" connectionId="9"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ExternalData_2" headers="0" rowNumbers="1" growShrinkType="overwriteClear" removeDataOnSave="1" adjustColumnWidth="0" connectionId="8"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ExternalData_1" headers="0" rowNumbers="1" growShrinkType="overwriteClear" removeDataOnSave="1" adjustColumnWidth="0" connectionId="2"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ExternalData_1" headers="0" rowNumbers="1" growShrinkType="overwriteClear" removeDataOnSave="1" adjustColumnWidth="0" connectionId="1"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ExternalData_1" headers="0" rowNumbers="1" growShrinkType="overwriteClear" removeDataOnSave="1" adjustColumnWidth="0" connectionId="1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queryTable" Target="../queryTables/queryTable6.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queryTable" Target="../queryTables/queryTable10.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irports.co.z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sagis.org.za/Flatpages/Oesskatting.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71"/>
  <sheetViews>
    <sheetView tabSelected="1" workbookViewId="0">
      <selection activeCell="C4" sqref="C4"/>
    </sheetView>
  </sheetViews>
  <sheetFormatPr defaultRowHeight="14.1" customHeight="1" x14ac:dyDescent="0.2"/>
  <cols>
    <col min="1" max="16384" width="9.140625" style="59"/>
  </cols>
  <sheetData>
    <row r="1" spans="1:136" ht="14.1" customHeigh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row>
    <row r="2" spans="1:136" ht="14.1"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row>
    <row r="3" spans="1:136" ht="14.1"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row>
    <row r="4" spans="1:136" ht="14.1"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row>
    <row r="5" spans="1:136" ht="14.1" customHeight="1" x14ac:dyDescent="0.2">
      <c r="A5" s="58"/>
      <c r="B5" s="58"/>
      <c r="C5" s="58"/>
      <c r="D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row>
    <row r="6" spans="1:136" ht="14.1" customHeight="1" x14ac:dyDescent="0.2">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row>
    <row r="7" spans="1:136" ht="14.1" customHeight="1" x14ac:dyDescent="0.2">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row>
    <row r="8" spans="1:136" ht="14.1" customHeight="1"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row>
    <row r="9" spans="1:136" ht="14.1" customHeight="1" x14ac:dyDescent="0.2">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row>
    <row r="10" spans="1:136" ht="14.1" customHeight="1" x14ac:dyDescent="0.2">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row>
    <row r="11" spans="1:136" ht="14.1" customHeight="1" thickBot="1" x14ac:dyDescent="0.25">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row>
    <row r="12" spans="1:136" ht="14.1" customHeight="1" x14ac:dyDescent="0.2">
      <c r="A12" s="58"/>
      <c r="B12" s="60"/>
      <c r="C12" s="61"/>
      <c r="D12" s="61"/>
      <c r="E12" s="61"/>
      <c r="F12" s="61"/>
      <c r="G12" s="61"/>
      <c r="H12" s="61"/>
      <c r="I12" s="61"/>
      <c r="J12" s="61"/>
      <c r="K12" s="62"/>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row>
    <row r="13" spans="1:136" ht="14.1" customHeight="1" x14ac:dyDescent="0.2">
      <c r="A13" s="58"/>
      <c r="B13" s="63" t="s">
        <v>139</v>
      </c>
      <c r="C13" s="64"/>
      <c r="D13" s="64"/>
      <c r="E13" s="64"/>
      <c r="F13" s="64"/>
      <c r="G13" s="64"/>
      <c r="H13" s="64"/>
      <c r="I13" s="64"/>
      <c r="J13" s="64"/>
      <c r="K13" s="65"/>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row>
    <row r="14" spans="1:136" ht="14.1" customHeight="1" x14ac:dyDescent="0.2">
      <c r="A14" s="58"/>
      <c r="B14" s="236" t="s">
        <v>616</v>
      </c>
      <c r="C14" s="237"/>
      <c r="D14" s="237"/>
      <c r="E14" s="237"/>
      <c r="F14" s="237"/>
      <c r="G14" s="237"/>
      <c r="H14" s="237"/>
      <c r="I14" s="237"/>
      <c r="J14" s="237"/>
      <c r="K14" s="23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row>
    <row r="15" spans="1:136" ht="14.1" customHeight="1" x14ac:dyDescent="0.2">
      <c r="A15" s="58"/>
      <c r="B15" s="239"/>
      <c r="C15" s="237"/>
      <c r="D15" s="237"/>
      <c r="E15" s="237"/>
      <c r="F15" s="237"/>
      <c r="G15" s="237"/>
      <c r="H15" s="237"/>
      <c r="I15" s="237"/>
      <c r="J15" s="237"/>
      <c r="K15" s="23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row>
    <row r="16" spans="1:136" ht="14.1" customHeight="1" x14ac:dyDescent="0.2">
      <c r="A16" s="58"/>
      <c r="B16" s="239"/>
      <c r="C16" s="237"/>
      <c r="D16" s="237"/>
      <c r="E16" s="237"/>
      <c r="F16" s="237"/>
      <c r="G16" s="237"/>
      <c r="H16" s="237"/>
      <c r="I16" s="237"/>
      <c r="J16" s="237"/>
      <c r="K16" s="23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row>
    <row r="17" spans="1:136" ht="14.1" customHeight="1" x14ac:dyDescent="0.2">
      <c r="A17" s="58"/>
      <c r="B17" s="239"/>
      <c r="C17" s="237"/>
      <c r="D17" s="237"/>
      <c r="E17" s="237"/>
      <c r="F17" s="237"/>
      <c r="G17" s="237"/>
      <c r="H17" s="237"/>
      <c r="I17" s="237"/>
      <c r="J17" s="237"/>
      <c r="K17" s="23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row>
    <row r="18" spans="1:136" ht="14.1" customHeight="1" x14ac:dyDescent="0.2">
      <c r="A18" s="58"/>
      <c r="B18" s="239"/>
      <c r="C18" s="237"/>
      <c r="D18" s="237"/>
      <c r="E18" s="237"/>
      <c r="F18" s="237"/>
      <c r="G18" s="237"/>
      <c r="H18" s="237"/>
      <c r="I18" s="237"/>
      <c r="J18" s="237"/>
      <c r="K18" s="23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row>
    <row r="19" spans="1:136" ht="14.1" customHeight="1" x14ac:dyDescent="0.2">
      <c r="A19" s="58"/>
      <c r="B19" s="239"/>
      <c r="C19" s="237"/>
      <c r="D19" s="237"/>
      <c r="E19" s="237"/>
      <c r="F19" s="237"/>
      <c r="G19" s="237"/>
      <c r="H19" s="237"/>
      <c r="I19" s="237"/>
      <c r="J19" s="237"/>
      <c r="K19" s="23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row>
    <row r="20" spans="1:136" ht="14.1" customHeight="1" x14ac:dyDescent="0.2">
      <c r="A20" s="58"/>
      <c r="B20" s="239"/>
      <c r="C20" s="237"/>
      <c r="D20" s="237"/>
      <c r="E20" s="237"/>
      <c r="F20" s="237"/>
      <c r="G20" s="237"/>
      <c r="H20" s="237"/>
      <c r="I20" s="237"/>
      <c r="J20" s="237"/>
      <c r="K20" s="23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row>
    <row r="21" spans="1:136" ht="14.1" customHeight="1" x14ac:dyDescent="0.2">
      <c r="A21" s="58"/>
      <c r="B21" s="239"/>
      <c r="C21" s="237"/>
      <c r="D21" s="237"/>
      <c r="E21" s="237"/>
      <c r="F21" s="237"/>
      <c r="G21" s="237"/>
      <c r="H21" s="237"/>
      <c r="I21" s="237"/>
      <c r="J21" s="237"/>
      <c r="K21" s="23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row>
    <row r="22" spans="1:136" ht="14.1" customHeight="1" x14ac:dyDescent="0.2">
      <c r="A22" s="58"/>
      <c r="B22" s="239"/>
      <c r="C22" s="237"/>
      <c r="D22" s="237"/>
      <c r="E22" s="237"/>
      <c r="F22" s="237"/>
      <c r="G22" s="237"/>
      <c r="H22" s="237"/>
      <c r="I22" s="237"/>
      <c r="J22" s="237"/>
      <c r="K22" s="23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row>
    <row r="23" spans="1:136" ht="14.1" customHeight="1" x14ac:dyDescent="0.2">
      <c r="A23" s="58"/>
      <c r="B23" s="239"/>
      <c r="C23" s="237"/>
      <c r="D23" s="237"/>
      <c r="E23" s="237"/>
      <c r="F23" s="237"/>
      <c r="G23" s="237"/>
      <c r="H23" s="237"/>
      <c r="I23" s="237"/>
      <c r="J23" s="237"/>
      <c r="K23" s="23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row>
    <row r="24" spans="1:136" ht="14.1" customHeight="1" x14ac:dyDescent="0.2">
      <c r="A24" s="58"/>
      <c r="B24" s="239"/>
      <c r="C24" s="237"/>
      <c r="D24" s="237"/>
      <c r="E24" s="237"/>
      <c r="F24" s="237"/>
      <c r="G24" s="237"/>
      <c r="H24" s="237"/>
      <c r="I24" s="237"/>
      <c r="J24" s="237"/>
      <c r="K24" s="23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row>
    <row r="25" spans="1:136" ht="14.1" customHeight="1" thickBot="1" x14ac:dyDescent="0.25">
      <c r="A25" s="58"/>
      <c r="B25" s="240"/>
      <c r="C25" s="241"/>
      <c r="D25" s="241"/>
      <c r="E25" s="241"/>
      <c r="F25" s="241"/>
      <c r="G25" s="241"/>
      <c r="H25" s="241"/>
      <c r="I25" s="241"/>
      <c r="J25" s="241"/>
      <c r="K25" s="242"/>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row>
    <row r="26" spans="1:136" ht="14.1" customHeight="1" x14ac:dyDescent="0.2">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row>
    <row r="27" spans="1:136" ht="14.1" customHeight="1" x14ac:dyDescent="0.2">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row>
    <row r="28" spans="1:136" ht="14.1" customHeight="1"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row>
    <row r="29" spans="1:136" ht="14.1" customHeight="1"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row>
    <row r="30" spans="1:136" ht="14.1" customHeight="1" x14ac:dyDescent="0.2">
      <c r="A30" s="58"/>
      <c r="B30" s="64"/>
      <c r="C30" s="64"/>
      <c r="D30" s="64"/>
      <c r="E30" s="64"/>
      <c r="F30" s="64"/>
      <c r="G30" s="64"/>
      <c r="H30" s="64"/>
      <c r="I30" s="64"/>
      <c r="J30" s="64"/>
      <c r="K30" s="64"/>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row>
    <row r="31" spans="1:136" ht="14.1" customHeight="1" x14ac:dyDescent="0.2">
      <c r="A31" s="58"/>
      <c r="B31" s="64"/>
      <c r="C31" s="64"/>
      <c r="D31" s="64"/>
      <c r="E31" s="64"/>
      <c r="F31" s="64"/>
      <c r="G31" s="64"/>
      <c r="H31" s="64"/>
      <c r="I31" s="64"/>
      <c r="J31" s="64"/>
      <c r="K31" s="64"/>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row>
    <row r="32" spans="1:136" ht="14.1" customHeight="1" x14ac:dyDescent="0.2">
      <c r="A32" s="58"/>
      <c r="B32" s="64"/>
      <c r="C32" s="64"/>
      <c r="D32" s="64"/>
      <c r="E32" s="64"/>
      <c r="F32" s="64"/>
      <c r="G32" s="64"/>
      <c r="H32" s="64"/>
      <c r="I32" s="64"/>
      <c r="J32" s="64"/>
      <c r="K32" s="64"/>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row>
    <row r="33" spans="1:136" ht="14.1" customHeight="1" x14ac:dyDescent="0.2">
      <c r="A33" s="58"/>
      <c r="B33" s="64"/>
      <c r="C33" s="64"/>
      <c r="D33" s="64"/>
      <c r="E33" s="64"/>
      <c r="F33" s="64"/>
      <c r="G33" s="64"/>
      <c r="H33" s="64"/>
      <c r="I33" s="64"/>
      <c r="J33" s="64"/>
      <c r="K33" s="64"/>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row>
    <row r="34" spans="1:136" ht="14.1" customHeight="1" x14ac:dyDescent="0.2">
      <c r="A34" s="58"/>
      <c r="B34" s="64"/>
      <c r="C34" s="64"/>
      <c r="D34" s="64"/>
      <c r="E34" s="64"/>
      <c r="F34" s="64"/>
      <c r="G34" s="64"/>
      <c r="H34" s="64"/>
      <c r="I34" s="64"/>
      <c r="J34" s="64"/>
      <c r="K34" s="64"/>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row>
    <row r="35" spans="1:136" ht="14.1" customHeight="1" x14ac:dyDescent="0.2">
      <c r="A35" s="58"/>
      <c r="B35" s="64"/>
      <c r="C35" s="64"/>
      <c r="D35" s="64"/>
      <c r="E35" s="64"/>
      <c r="F35" s="64"/>
      <c r="G35" s="64"/>
      <c r="H35" s="64"/>
      <c r="I35" s="64"/>
      <c r="J35" s="64"/>
      <c r="K35" s="64"/>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row>
    <row r="36" spans="1:136" ht="14.1" customHeight="1" x14ac:dyDescent="0.2">
      <c r="A36" s="58"/>
      <c r="B36" s="64"/>
      <c r="C36" s="64"/>
      <c r="D36" s="64"/>
      <c r="E36" s="64"/>
      <c r="F36" s="64"/>
      <c r="G36" s="64"/>
      <c r="H36" s="64"/>
      <c r="I36" s="64"/>
      <c r="J36" s="64"/>
      <c r="K36" s="64"/>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row>
    <row r="37" spans="1:136" ht="14.1" customHeight="1" x14ac:dyDescent="0.2">
      <c r="A37" s="58"/>
      <c r="B37" s="64"/>
      <c r="C37" s="64"/>
      <c r="D37" s="64"/>
      <c r="E37" s="64"/>
      <c r="F37" s="64"/>
      <c r="G37" s="64"/>
      <c r="H37" s="64"/>
      <c r="I37" s="64"/>
      <c r="J37" s="64"/>
      <c r="K37" s="64"/>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row>
    <row r="38" spans="1:136" ht="14.1" customHeight="1"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row>
    <row r="39" spans="1:136" ht="14.1" customHeight="1"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row>
    <row r="40" spans="1:136" ht="14.1" customHeight="1"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row>
    <row r="41" spans="1:136" ht="14.1" customHeight="1"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row>
    <row r="42" spans="1:136" ht="14.1" customHeight="1"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row>
    <row r="43" spans="1:136" ht="14.1" customHeight="1"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row>
    <row r="44" spans="1:136" ht="14.1" customHeight="1"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row>
    <row r="45" spans="1:136" ht="14.1" customHeight="1"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row>
    <row r="46" spans="1:136" ht="14.1" customHeight="1"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row>
    <row r="47" spans="1:136" ht="14.1" customHeight="1"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row>
    <row r="48" spans="1:136" ht="14.1" customHeight="1"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row>
    <row r="49" spans="1:136" ht="14.1" customHeight="1"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row>
    <row r="50" spans="1:136" ht="14.1" customHeight="1"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row>
    <row r="51" spans="1:136" ht="14.1" customHeight="1"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row>
    <row r="52" spans="1:136" ht="14.1" customHeight="1"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row>
    <row r="53" spans="1:136" ht="14.1" customHeight="1"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row>
    <row r="54" spans="1:136" ht="14.1" customHeight="1"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row>
    <row r="55" spans="1:136" ht="14.1" customHeight="1"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row>
    <row r="56" spans="1:136" ht="14.1" customHeight="1"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row>
    <row r="57" spans="1:136" ht="14.1" customHeight="1"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row>
    <row r="58" spans="1:136" ht="14.1" customHeight="1"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row>
    <row r="59" spans="1:136" ht="14.1" customHeight="1"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row>
    <row r="60" spans="1:136" ht="14.1" customHeight="1"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row>
    <row r="61" spans="1:136" ht="14.1" customHeight="1"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row>
    <row r="62" spans="1:136" ht="14.1" customHeight="1"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row>
    <row r="63" spans="1:136" ht="14.1" customHeight="1"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row>
    <row r="64" spans="1:136" ht="14.1" customHeight="1"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row>
    <row r="65" spans="1:136" ht="14.1" customHeight="1"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row>
    <row r="66" spans="1:136" ht="14.1" customHeight="1"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row>
    <row r="67" spans="1:136" ht="14.1" customHeight="1"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row>
    <row r="68" spans="1:136" ht="14.1" customHeight="1"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row>
    <row r="69" spans="1:136" ht="14.1" customHeigh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row>
    <row r="70" spans="1:136" ht="14.1" customHeight="1"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row>
    <row r="71" spans="1:136" ht="14.1" customHeight="1"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row>
    <row r="72" spans="1:136" ht="14.1" customHeight="1"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row>
    <row r="73" spans="1:136" ht="14.1" customHeight="1"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row>
    <row r="74" spans="1:136" ht="14.1" customHeight="1"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row>
    <row r="75" spans="1:136" ht="14.1" customHeight="1"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row>
    <row r="76" spans="1:136" ht="14.1" customHeight="1"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row>
    <row r="77" spans="1:136" ht="14.1" customHeight="1"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row>
    <row r="78" spans="1:136" ht="14.1" customHeight="1"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row>
    <row r="79" spans="1:136" ht="14.1" customHeight="1"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row>
    <row r="80" spans="1:136" ht="14.1" customHeight="1"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row>
    <row r="81" spans="1:136" ht="14.1" customHeight="1"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row>
    <row r="82" spans="1:136" ht="14.1" customHeight="1"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row>
    <row r="83" spans="1:136" ht="14.1" customHeight="1"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58"/>
      <c r="DZ83" s="58"/>
      <c r="EA83" s="58"/>
      <c r="EB83" s="58"/>
      <c r="EC83" s="58"/>
      <c r="ED83" s="58"/>
      <c r="EE83" s="58"/>
      <c r="EF83" s="58"/>
    </row>
    <row r="84" spans="1:136" ht="14.1" customHeight="1"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c r="EB84" s="58"/>
      <c r="EC84" s="58"/>
      <c r="ED84" s="58"/>
      <c r="EE84" s="58"/>
      <c r="EF84" s="58"/>
    </row>
    <row r="85" spans="1:136" ht="14.1" customHeight="1"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row>
    <row r="86" spans="1:136" ht="14.1" customHeight="1"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row>
    <row r="87" spans="1:136" ht="14.1" customHeight="1"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row>
    <row r="88" spans="1:136" ht="14.1" customHeight="1"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c r="EE88" s="58"/>
      <c r="EF88" s="58"/>
    </row>
    <row r="89" spans="1:136" ht="14.1" customHeight="1"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c r="DO89" s="58"/>
      <c r="DP89" s="58"/>
      <c r="DQ89" s="58"/>
      <c r="DR89" s="58"/>
      <c r="DS89" s="58"/>
      <c r="DT89" s="58"/>
      <c r="DU89" s="58"/>
      <c r="DV89" s="58"/>
      <c r="DW89" s="58"/>
      <c r="DX89" s="58"/>
      <c r="DY89" s="58"/>
      <c r="DZ89" s="58"/>
      <c r="EA89" s="58"/>
      <c r="EB89" s="58"/>
      <c r="EC89" s="58"/>
      <c r="ED89" s="58"/>
      <c r="EE89" s="58"/>
      <c r="EF89" s="58"/>
    </row>
    <row r="90" spans="1:136" ht="14.1" customHeight="1"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c r="DO90" s="58"/>
      <c r="DP90" s="58"/>
      <c r="DQ90" s="58"/>
      <c r="DR90" s="58"/>
      <c r="DS90" s="58"/>
      <c r="DT90" s="58"/>
      <c r="DU90" s="58"/>
      <c r="DV90" s="58"/>
      <c r="DW90" s="58"/>
      <c r="DX90" s="58"/>
      <c r="DY90" s="58"/>
      <c r="DZ90" s="58"/>
      <c r="EA90" s="58"/>
      <c r="EB90" s="58"/>
      <c r="EC90" s="58"/>
      <c r="ED90" s="58"/>
      <c r="EE90" s="58"/>
      <c r="EF90" s="58"/>
    </row>
    <row r="91" spans="1:136" ht="14.1" customHeight="1"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c r="DO91" s="58"/>
      <c r="DP91" s="58"/>
      <c r="DQ91" s="58"/>
      <c r="DR91" s="58"/>
      <c r="DS91" s="58"/>
      <c r="DT91" s="58"/>
      <c r="DU91" s="58"/>
      <c r="DV91" s="58"/>
      <c r="DW91" s="58"/>
      <c r="DX91" s="58"/>
      <c r="DY91" s="58"/>
      <c r="DZ91" s="58"/>
      <c r="EA91" s="58"/>
      <c r="EB91" s="58"/>
      <c r="EC91" s="58"/>
      <c r="ED91" s="58"/>
      <c r="EE91" s="58"/>
      <c r="EF91" s="58"/>
    </row>
    <row r="92" spans="1:136" ht="14.1" customHeight="1"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c r="DO92" s="58"/>
      <c r="DP92" s="58"/>
      <c r="DQ92" s="58"/>
      <c r="DR92" s="58"/>
      <c r="DS92" s="58"/>
      <c r="DT92" s="58"/>
      <c r="DU92" s="58"/>
      <c r="DV92" s="58"/>
      <c r="DW92" s="58"/>
      <c r="DX92" s="58"/>
      <c r="DY92" s="58"/>
      <c r="DZ92" s="58"/>
      <c r="EA92" s="58"/>
      <c r="EB92" s="58"/>
      <c r="EC92" s="58"/>
      <c r="ED92" s="58"/>
      <c r="EE92" s="58"/>
      <c r="EF92" s="58"/>
    </row>
    <row r="93" spans="1:136" ht="14.1" customHeight="1"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c r="DO93" s="58"/>
      <c r="DP93" s="58"/>
      <c r="DQ93" s="58"/>
      <c r="DR93" s="58"/>
      <c r="DS93" s="58"/>
      <c r="DT93" s="58"/>
      <c r="DU93" s="58"/>
      <c r="DV93" s="58"/>
      <c r="DW93" s="58"/>
      <c r="DX93" s="58"/>
      <c r="DY93" s="58"/>
      <c r="DZ93" s="58"/>
      <c r="EA93" s="58"/>
      <c r="EB93" s="58"/>
      <c r="EC93" s="58"/>
      <c r="ED93" s="58"/>
      <c r="EE93" s="58"/>
      <c r="EF93" s="58"/>
    </row>
    <row r="94" spans="1:136" ht="14.1" customHeight="1"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c r="DO94" s="58"/>
      <c r="DP94" s="58"/>
      <c r="DQ94" s="58"/>
      <c r="DR94" s="58"/>
      <c r="DS94" s="58"/>
      <c r="DT94" s="58"/>
      <c r="DU94" s="58"/>
      <c r="DV94" s="58"/>
      <c r="DW94" s="58"/>
      <c r="DX94" s="58"/>
      <c r="DY94" s="58"/>
      <c r="DZ94" s="58"/>
      <c r="EA94" s="58"/>
      <c r="EB94" s="58"/>
      <c r="EC94" s="58"/>
      <c r="ED94" s="58"/>
      <c r="EE94" s="58"/>
      <c r="EF94" s="58"/>
    </row>
    <row r="95" spans="1:136" ht="14.1" customHeight="1"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c r="DO95" s="58"/>
      <c r="DP95" s="58"/>
      <c r="DQ95" s="58"/>
      <c r="DR95" s="58"/>
      <c r="DS95" s="58"/>
      <c r="DT95" s="58"/>
      <c r="DU95" s="58"/>
      <c r="DV95" s="58"/>
      <c r="DW95" s="58"/>
      <c r="DX95" s="58"/>
      <c r="DY95" s="58"/>
      <c r="DZ95" s="58"/>
      <c r="EA95" s="58"/>
      <c r="EB95" s="58"/>
      <c r="EC95" s="58"/>
      <c r="ED95" s="58"/>
      <c r="EE95" s="58"/>
      <c r="EF95" s="58"/>
    </row>
    <row r="96" spans="1:136" ht="14.1" customHeight="1"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row>
    <row r="97" spans="1:136" ht="14.1" customHeight="1"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58"/>
      <c r="DZ97" s="58"/>
      <c r="EA97" s="58"/>
      <c r="EB97" s="58"/>
      <c r="EC97" s="58"/>
      <c r="ED97" s="58"/>
      <c r="EE97" s="58"/>
      <c r="EF97" s="58"/>
    </row>
    <row r="98" spans="1:136" ht="14.1" customHeight="1"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row>
    <row r="99" spans="1:136" ht="14.1" customHeight="1"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58"/>
      <c r="DZ99" s="58"/>
      <c r="EA99" s="58"/>
      <c r="EB99" s="58"/>
      <c r="EC99" s="58"/>
      <c r="ED99" s="58"/>
      <c r="EE99" s="58"/>
      <c r="EF99" s="58"/>
    </row>
    <row r="100" spans="1:136" ht="14.1" customHeight="1"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row>
    <row r="101" spans="1:136" ht="14.1" customHeight="1"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c r="DO101" s="58"/>
      <c r="DP101" s="58"/>
      <c r="DQ101" s="58"/>
      <c r="DR101" s="58"/>
      <c r="DS101" s="58"/>
      <c r="DT101" s="58"/>
      <c r="DU101" s="58"/>
      <c r="DV101" s="58"/>
      <c r="DW101" s="58"/>
      <c r="DX101" s="58"/>
      <c r="DY101" s="58"/>
      <c r="DZ101" s="58"/>
      <c r="EA101" s="58"/>
      <c r="EB101" s="58"/>
      <c r="EC101" s="58"/>
      <c r="ED101" s="58"/>
      <c r="EE101" s="58"/>
      <c r="EF101" s="58"/>
    </row>
    <row r="102" spans="1:136" ht="14.1" customHeight="1"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c r="DI102" s="58"/>
      <c r="DJ102" s="58"/>
      <c r="DK102" s="58"/>
      <c r="DL102" s="58"/>
      <c r="DM102" s="58"/>
      <c r="DN102" s="58"/>
      <c r="DO102" s="58"/>
      <c r="DP102" s="58"/>
      <c r="DQ102" s="58"/>
      <c r="DR102" s="58"/>
      <c r="DS102" s="58"/>
      <c r="DT102" s="58"/>
      <c r="DU102" s="58"/>
      <c r="DV102" s="58"/>
      <c r="DW102" s="58"/>
      <c r="DX102" s="58"/>
      <c r="DY102" s="58"/>
      <c r="DZ102" s="58"/>
      <c r="EA102" s="58"/>
      <c r="EB102" s="58"/>
      <c r="EC102" s="58"/>
      <c r="ED102" s="58"/>
      <c r="EE102" s="58"/>
      <c r="EF102" s="58"/>
    </row>
    <row r="103" spans="1:136" ht="14.1" customHeight="1"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58"/>
      <c r="DZ103" s="58"/>
      <c r="EA103" s="58"/>
      <c r="EB103" s="58"/>
      <c r="EC103" s="58"/>
      <c r="ED103" s="58"/>
      <c r="EE103" s="58"/>
      <c r="EF103" s="58"/>
    </row>
    <row r="104" spans="1:136" ht="14.1" customHeight="1"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c r="DO104" s="58"/>
      <c r="DP104" s="58"/>
      <c r="DQ104" s="58"/>
      <c r="DR104" s="58"/>
      <c r="DS104" s="58"/>
      <c r="DT104" s="58"/>
      <c r="DU104" s="58"/>
      <c r="DV104" s="58"/>
      <c r="DW104" s="58"/>
      <c r="DX104" s="58"/>
      <c r="DY104" s="58"/>
      <c r="DZ104" s="58"/>
      <c r="EA104" s="58"/>
      <c r="EB104" s="58"/>
      <c r="EC104" s="58"/>
      <c r="ED104" s="58"/>
      <c r="EE104" s="58"/>
      <c r="EF104" s="58"/>
    </row>
    <row r="105" spans="1:136" ht="14.1" customHeight="1"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row>
    <row r="106" spans="1:136" ht="14.1" customHeight="1"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row>
    <row r="107" spans="1:136" ht="14.1" customHeight="1"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c r="DO107" s="58"/>
      <c r="DP107" s="58"/>
      <c r="DQ107" s="58"/>
      <c r="DR107" s="58"/>
      <c r="DS107" s="58"/>
      <c r="DT107" s="58"/>
      <c r="DU107" s="58"/>
      <c r="DV107" s="58"/>
      <c r="DW107" s="58"/>
      <c r="DX107" s="58"/>
      <c r="DY107" s="58"/>
      <c r="DZ107" s="58"/>
      <c r="EA107" s="58"/>
      <c r="EB107" s="58"/>
      <c r="EC107" s="58"/>
      <c r="ED107" s="58"/>
      <c r="EE107" s="58"/>
      <c r="EF107" s="58"/>
    </row>
    <row r="108" spans="1:136" ht="14.1" customHeight="1"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c r="DO108" s="58"/>
      <c r="DP108" s="58"/>
      <c r="DQ108" s="58"/>
      <c r="DR108" s="58"/>
      <c r="DS108" s="58"/>
      <c r="DT108" s="58"/>
      <c r="DU108" s="58"/>
      <c r="DV108" s="58"/>
      <c r="DW108" s="58"/>
      <c r="DX108" s="58"/>
      <c r="DY108" s="58"/>
      <c r="DZ108" s="58"/>
      <c r="EA108" s="58"/>
      <c r="EB108" s="58"/>
      <c r="EC108" s="58"/>
      <c r="ED108" s="58"/>
      <c r="EE108" s="58"/>
      <c r="EF108" s="58"/>
    </row>
    <row r="109" spans="1:136" ht="14.1" customHeight="1"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row>
    <row r="110" spans="1:136" ht="14.1" customHeight="1"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58"/>
      <c r="DK110" s="58"/>
      <c r="DL110" s="58"/>
      <c r="DM110" s="58"/>
      <c r="DN110" s="58"/>
      <c r="DO110" s="58"/>
      <c r="DP110" s="58"/>
      <c r="DQ110" s="58"/>
      <c r="DR110" s="58"/>
      <c r="DS110" s="58"/>
      <c r="DT110" s="58"/>
      <c r="DU110" s="58"/>
      <c r="DV110" s="58"/>
      <c r="DW110" s="58"/>
      <c r="DX110" s="58"/>
      <c r="DY110" s="58"/>
      <c r="DZ110" s="58"/>
      <c r="EA110" s="58"/>
      <c r="EB110" s="58"/>
      <c r="EC110" s="58"/>
      <c r="ED110" s="58"/>
      <c r="EE110" s="58"/>
      <c r="EF110" s="58"/>
    </row>
    <row r="111" spans="1:136" ht="14.1" customHeight="1"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c r="DB111" s="58"/>
      <c r="DC111" s="58"/>
      <c r="DD111" s="58"/>
      <c r="DE111" s="58"/>
      <c r="DF111" s="58"/>
      <c r="DG111" s="58"/>
      <c r="DH111" s="58"/>
      <c r="DI111" s="58"/>
      <c r="DJ111" s="58"/>
      <c r="DK111" s="58"/>
      <c r="DL111" s="58"/>
      <c r="DM111" s="58"/>
      <c r="DN111" s="58"/>
      <c r="DO111" s="58"/>
      <c r="DP111" s="58"/>
      <c r="DQ111" s="58"/>
      <c r="DR111" s="58"/>
      <c r="DS111" s="58"/>
      <c r="DT111" s="58"/>
      <c r="DU111" s="58"/>
      <c r="DV111" s="58"/>
      <c r="DW111" s="58"/>
      <c r="DX111" s="58"/>
      <c r="DY111" s="58"/>
      <c r="DZ111" s="58"/>
      <c r="EA111" s="58"/>
      <c r="EB111" s="58"/>
      <c r="EC111" s="58"/>
      <c r="ED111" s="58"/>
      <c r="EE111" s="58"/>
      <c r="EF111" s="58"/>
    </row>
    <row r="112" spans="1:136" ht="14.1" customHeight="1"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c r="DO112" s="58"/>
      <c r="DP112" s="58"/>
      <c r="DQ112" s="58"/>
      <c r="DR112" s="58"/>
      <c r="DS112" s="58"/>
      <c r="DT112" s="58"/>
      <c r="DU112" s="58"/>
      <c r="DV112" s="58"/>
      <c r="DW112" s="58"/>
      <c r="DX112" s="58"/>
      <c r="DY112" s="58"/>
      <c r="DZ112" s="58"/>
      <c r="EA112" s="58"/>
      <c r="EB112" s="58"/>
      <c r="EC112" s="58"/>
      <c r="ED112" s="58"/>
      <c r="EE112" s="58"/>
      <c r="EF112" s="58"/>
    </row>
    <row r="113" spans="1:136" ht="14.1" customHeight="1"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c r="DO113" s="58"/>
      <c r="DP113" s="58"/>
      <c r="DQ113" s="58"/>
      <c r="DR113" s="58"/>
      <c r="DS113" s="58"/>
      <c r="DT113" s="58"/>
      <c r="DU113" s="58"/>
      <c r="DV113" s="58"/>
      <c r="DW113" s="58"/>
      <c r="DX113" s="58"/>
      <c r="DY113" s="58"/>
      <c r="DZ113" s="58"/>
      <c r="EA113" s="58"/>
      <c r="EB113" s="58"/>
      <c r="EC113" s="58"/>
      <c r="ED113" s="58"/>
      <c r="EE113" s="58"/>
      <c r="EF113" s="58"/>
    </row>
    <row r="114" spans="1:136" ht="14.1" customHeight="1"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c r="DI114" s="58"/>
      <c r="DJ114" s="58"/>
      <c r="DK114" s="58"/>
      <c r="DL114" s="58"/>
      <c r="DM114" s="58"/>
      <c r="DN114" s="58"/>
      <c r="DO114" s="58"/>
      <c r="DP114" s="58"/>
      <c r="DQ114" s="58"/>
      <c r="DR114" s="58"/>
      <c r="DS114" s="58"/>
      <c r="DT114" s="58"/>
      <c r="DU114" s="58"/>
      <c r="DV114" s="58"/>
      <c r="DW114" s="58"/>
      <c r="DX114" s="58"/>
      <c r="DY114" s="58"/>
      <c r="DZ114" s="58"/>
      <c r="EA114" s="58"/>
      <c r="EB114" s="58"/>
      <c r="EC114" s="58"/>
      <c r="ED114" s="58"/>
      <c r="EE114" s="58"/>
      <c r="EF114" s="58"/>
    </row>
    <row r="115" spans="1:136" ht="14.1" customHeight="1"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row>
    <row r="116" spans="1:136" ht="14.1" customHeight="1"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8"/>
      <c r="EA116" s="58"/>
      <c r="EB116" s="58"/>
      <c r="EC116" s="58"/>
      <c r="ED116" s="58"/>
      <c r="EE116" s="58"/>
      <c r="EF116" s="58"/>
    </row>
    <row r="117" spans="1:136" ht="14.1" customHeight="1"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c r="DI117" s="58"/>
      <c r="DJ117" s="58"/>
      <c r="DK117" s="58"/>
      <c r="DL117" s="58"/>
      <c r="DM117" s="58"/>
      <c r="DN117" s="58"/>
      <c r="DO117" s="58"/>
      <c r="DP117" s="58"/>
      <c r="DQ117" s="58"/>
      <c r="DR117" s="58"/>
      <c r="DS117" s="58"/>
      <c r="DT117" s="58"/>
      <c r="DU117" s="58"/>
      <c r="DV117" s="58"/>
      <c r="DW117" s="58"/>
      <c r="DX117" s="58"/>
      <c r="DY117" s="58"/>
      <c r="DZ117" s="58"/>
      <c r="EA117" s="58"/>
      <c r="EB117" s="58"/>
      <c r="EC117" s="58"/>
      <c r="ED117" s="58"/>
      <c r="EE117" s="58"/>
      <c r="EF117" s="58"/>
    </row>
    <row r="118" spans="1:136" ht="14.1" customHeight="1"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c r="DI118" s="58"/>
      <c r="DJ118" s="58"/>
      <c r="DK118" s="58"/>
      <c r="DL118" s="58"/>
      <c r="DM118" s="58"/>
      <c r="DN118" s="58"/>
      <c r="DO118" s="58"/>
      <c r="DP118" s="58"/>
      <c r="DQ118" s="58"/>
      <c r="DR118" s="58"/>
      <c r="DS118" s="58"/>
      <c r="DT118" s="58"/>
      <c r="DU118" s="58"/>
      <c r="DV118" s="58"/>
      <c r="DW118" s="58"/>
      <c r="DX118" s="58"/>
      <c r="DY118" s="58"/>
      <c r="DZ118" s="58"/>
      <c r="EA118" s="58"/>
      <c r="EB118" s="58"/>
      <c r="EC118" s="58"/>
      <c r="ED118" s="58"/>
      <c r="EE118" s="58"/>
      <c r="EF118" s="58"/>
    </row>
    <row r="119" spans="1:136" ht="14.1" customHeight="1"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c r="DB119" s="58"/>
      <c r="DC119" s="58"/>
      <c r="DD119" s="58"/>
      <c r="DE119" s="58"/>
      <c r="DF119" s="58"/>
      <c r="DG119" s="58"/>
      <c r="DH119" s="58"/>
      <c r="DI119" s="58"/>
      <c r="DJ119" s="58"/>
      <c r="DK119" s="58"/>
      <c r="DL119" s="58"/>
      <c r="DM119" s="58"/>
      <c r="DN119" s="58"/>
      <c r="DO119" s="58"/>
      <c r="DP119" s="58"/>
      <c r="DQ119" s="58"/>
      <c r="DR119" s="58"/>
      <c r="DS119" s="58"/>
      <c r="DT119" s="58"/>
      <c r="DU119" s="58"/>
      <c r="DV119" s="58"/>
      <c r="DW119" s="58"/>
      <c r="DX119" s="58"/>
      <c r="DY119" s="58"/>
      <c r="DZ119" s="58"/>
      <c r="EA119" s="58"/>
      <c r="EB119" s="58"/>
      <c r="EC119" s="58"/>
      <c r="ED119" s="58"/>
      <c r="EE119" s="58"/>
      <c r="EF119" s="58"/>
    </row>
    <row r="120" spans="1:136" ht="14.1" customHeight="1"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c r="DF120" s="58"/>
      <c r="DG120" s="58"/>
      <c r="DH120" s="58"/>
      <c r="DI120" s="58"/>
      <c r="DJ120" s="58"/>
      <c r="DK120" s="58"/>
      <c r="DL120" s="58"/>
      <c r="DM120" s="58"/>
      <c r="DN120" s="58"/>
      <c r="DO120" s="58"/>
      <c r="DP120" s="58"/>
      <c r="DQ120" s="58"/>
      <c r="DR120" s="58"/>
      <c r="DS120" s="58"/>
      <c r="DT120" s="58"/>
      <c r="DU120" s="58"/>
      <c r="DV120" s="58"/>
      <c r="DW120" s="58"/>
      <c r="DX120" s="58"/>
      <c r="DY120" s="58"/>
      <c r="DZ120" s="58"/>
      <c r="EA120" s="58"/>
      <c r="EB120" s="58"/>
      <c r="EC120" s="58"/>
      <c r="ED120" s="58"/>
      <c r="EE120" s="58"/>
      <c r="EF120" s="58"/>
    </row>
    <row r="121" spans="1:136" ht="14.1" customHeight="1"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c r="DB121" s="58"/>
      <c r="DC121" s="58"/>
      <c r="DD121" s="58"/>
      <c r="DE121" s="58"/>
      <c r="DF121" s="58"/>
      <c r="DG121" s="58"/>
      <c r="DH121" s="58"/>
      <c r="DI121" s="58"/>
      <c r="DJ121" s="58"/>
      <c r="DK121" s="58"/>
      <c r="DL121" s="58"/>
      <c r="DM121" s="58"/>
      <c r="DN121" s="58"/>
      <c r="DO121" s="58"/>
      <c r="DP121" s="58"/>
      <c r="DQ121" s="58"/>
      <c r="DR121" s="58"/>
      <c r="DS121" s="58"/>
      <c r="DT121" s="58"/>
      <c r="DU121" s="58"/>
      <c r="DV121" s="58"/>
      <c r="DW121" s="58"/>
      <c r="DX121" s="58"/>
      <c r="DY121" s="58"/>
      <c r="DZ121" s="58"/>
      <c r="EA121" s="58"/>
      <c r="EB121" s="58"/>
      <c r="EC121" s="58"/>
      <c r="ED121" s="58"/>
      <c r="EE121" s="58"/>
      <c r="EF121" s="58"/>
    </row>
    <row r="122" spans="1:136" ht="14.1" customHeight="1"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row>
    <row r="123" spans="1:136" ht="14.1" customHeight="1"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c r="DI123" s="58"/>
      <c r="DJ123" s="58"/>
      <c r="DK123" s="58"/>
      <c r="DL123" s="58"/>
      <c r="DM123" s="58"/>
      <c r="DN123" s="58"/>
      <c r="DO123" s="58"/>
      <c r="DP123" s="58"/>
      <c r="DQ123" s="58"/>
      <c r="DR123" s="58"/>
      <c r="DS123" s="58"/>
      <c r="DT123" s="58"/>
      <c r="DU123" s="58"/>
      <c r="DV123" s="58"/>
      <c r="DW123" s="58"/>
      <c r="DX123" s="58"/>
      <c r="DY123" s="58"/>
      <c r="DZ123" s="58"/>
      <c r="EA123" s="58"/>
      <c r="EB123" s="58"/>
      <c r="EC123" s="58"/>
      <c r="ED123" s="58"/>
      <c r="EE123" s="58"/>
      <c r="EF123" s="58"/>
    </row>
    <row r="124" spans="1:136" ht="14.1" customHeight="1"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c r="DI124" s="58"/>
      <c r="DJ124" s="58"/>
      <c r="DK124" s="58"/>
      <c r="DL124" s="58"/>
      <c r="DM124" s="58"/>
      <c r="DN124" s="58"/>
      <c r="DO124" s="58"/>
      <c r="DP124" s="58"/>
      <c r="DQ124" s="58"/>
      <c r="DR124" s="58"/>
      <c r="DS124" s="58"/>
      <c r="DT124" s="58"/>
      <c r="DU124" s="58"/>
      <c r="DV124" s="58"/>
      <c r="DW124" s="58"/>
      <c r="DX124" s="58"/>
      <c r="DY124" s="58"/>
      <c r="DZ124" s="58"/>
      <c r="EA124" s="58"/>
      <c r="EB124" s="58"/>
      <c r="EC124" s="58"/>
      <c r="ED124" s="58"/>
      <c r="EE124" s="58"/>
      <c r="EF124" s="58"/>
    </row>
    <row r="125" spans="1:136" ht="14.1" customHeight="1"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c r="DI125" s="58"/>
      <c r="DJ125" s="58"/>
      <c r="DK125" s="58"/>
      <c r="DL125" s="58"/>
      <c r="DM125" s="58"/>
      <c r="DN125" s="58"/>
      <c r="DO125" s="58"/>
      <c r="DP125" s="58"/>
      <c r="DQ125" s="58"/>
      <c r="DR125" s="58"/>
      <c r="DS125" s="58"/>
      <c r="DT125" s="58"/>
      <c r="DU125" s="58"/>
      <c r="DV125" s="58"/>
      <c r="DW125" s="58"/>
      <c r="DX125" s="58"/>
      <c r="DY125" s="58"/>
      <c r="DZ125" s="58"/>
      <c r="EA125" s="58"/>
      <c r="EB125" s="58"/>
      <c r="EC125" s="58"/>
      <c r="ED125" s="58"/>
      <c r="EE125" s="58"/>
      <c r="EF125" s="58"/>
    </row>
    <row r="126" spans="1:136" ht="14.1" customHeight="1"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row>
    <row r="127" spans="1:136" ht="14.1" customHeight="1"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c r="DI127" s="58"/>
      <c r="DJ127" s="58"/>
      <c r="DK127" s="58"/>
      <c r="DL127" s="58"/>
      <c r="DM127" s="58"/>
      <c r="DN127" s="58"/>
      <c r="DO127" s="58"/>
      <c r="DP127" s="58"/>
      <c r="DQ127" s="58"/>
      <c r="DR127" s="58"/>
      <c r="DS127" s="58"/>
      <c r="DT127" s="58"/>
      <c r="DU127" s="58"/>
      <c r="DV127" s="58"/>
      <c r="DW127" s="58"/>
      <c r="DX127" s="58"/>
      <c r="DY127" s="58"/>
      <c r="DZ127" s="58"/>
      <c r="EA127" s="58"/>
      <c r="EB127" s="58"/>
      <c r="EC127" s="58"/>
      <c r="ED127" s="58"/>
      <c r="EE127" s="58"/>
      <c r="EF127" s="58"/>
    </row>
    <row r="128" spans="1:136" ht="14.1" customHeight="1"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c r="DI128" s="58"/>
      <c r="DJ128" s="58"/>
      <c r="DK128" s="58"/>
      <c r="DL128" s="58"/>
      <c r="DM128" s="58"/>
      <c r="DN128" s="58"/>
      <c r="DO128" s="58"/>
      <c r="DP128" s="58"/>
      <c r="DQ128" s="58"/>
      <c r="DR128" s="58"/>
      <c r="DS128" s="58"/>
      <c r="DT128" s="58"/>
      <c r="DU128" s="58"/>
      <c r="DV128" s="58"/>
      <c r="DW128" s="58"/>
      <c r="DX128" s="58"/>
      <c r="DY128" s="58"/>
      <c r="DZ128" s="58"/>
      <c r="EA128" s="58"/>
      <c r="EB128" s="58"/>
      <c r="EC128" s="58"/>
      <c r="ED128" s="58"/>
      <c r="EE128" s="58"/>
      <c r="EF128" s="58"/>
    </row>
    <row r="129" spans="1:136" ht="14.1" customHeight="1"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row>
    <row r="130" spans="1:136" ht="14.1" customHeight="1"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c r="CW130" s="58"/>
      <c r="CX130" s="58"/>
      <c r="CY130" s="58"/>
      <c r="CZ130" s="58"/>
      <c r="DA130" s="58"/>
      <c r="DB130" s="58"/>
      <c r="DC130" s="58"/>
      <c r="DD130" s="58"/>
      <c r="DE130" s="58"/>
      <c r="DF130" s="58"/>
      <c r="DG130" s="58"/>
      <c r="DH130" s="58"/>
      <c r="DI130" s="58"/>
      <c r="DJ130" s="58"/>
      <c r="DK130" s="58"/>
      <c r="DL130" s="58"/>
      <c r="DM130" s="58"/>
      <c r="DN130" s="58"/>
      <c r="DO130" s="58"/>
      <c r="DP130" s="58"/>
      <c r="DQ130" s="58"/>
      <c r="DR130" s="58"/>
      <c r="DS130" s="58"/>
      <c r="DT130" s="58"/>
      <c r="DU130" s="58"/>
      <c r="DV130" s="58"/>
      <c r="DW130" s="58"/>
      <c r="DX130" s="58"/>
      <c r="DY130" s="58"/>
      <c r="DZ130" s="58"/>
      <c r="EA130" s="58"/>
      <c r="EB130" s="58"/>
      <c r="EC130" s="58"/>
      <c r="ED130" s="58"/>
      <c r="EE130" s="58"/>
      <c r="EF130" s="58"/>
    </row>
    <row r="131" spans="1:136" ht="14.1" customHeight="1"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row>
    <row r="132" spans="1:136" ht="14.1" customHeight="1"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c r="DF132" s="58"/>
      <c r="DG132" s="58"/>
      <c r="DH132" s="58"/>
      <c r="DI132" s="58"/>
      <c r="DJ132" s="58"/>
      <c r="DK132" s="58"/>
      <c r="DL132" s="58"/>
      <c r="DM132" s="58"/>
      <c r="DN132" s="58"/>
      <c r="DO132" s="58"/>
      <c r="DP132" s="58"/>
      <c r="DQ132" s="58"/>
      <c r="DR132" s="58"/>
      <c r="DS132" s="58"/>
      <c r="DT132" s="58"/>
      <c r="DU132" s="58"/>
      <c r="DV132" s="58"/>
      <c r="DW132" s="58"/>
      <c r="DX132" s="58"/>
      <c r="DY132" s="58"/>
      <c r="DZ132" s="58"/>
      <c r="EA132" s="58"/>
      <c r="EB132" s="58"/>
      <c r="EC132" s="58"/>
      <c r="ED132" s="58"/>
      <c r="EE132" s="58"/>
      <c r="EF132" s="58"/>
    </row>
    <row r="133" spans="1:136" ht="14.1" customHeight="1"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c r="DE133" s="58"/>
      <c r="DF133" s="58"/>
      <c r="DG133" s="58"/>
      <c r="DH133" s="58"/>
      <c r="DI133" s="58"/>
      <c r="DJ133" s="58"/>
      <c r="DK133" s="58"/>
      <c r="DL133" s="58"/>
      <c r="DM133" s="58"/>
      <c r="DN133" s="58"/>
      <c r="DO133" s="58"/>
      <c r="DP133" s="58"/>
      <c r="DQ133" s="58"/>
      <c r="DR133" s="58"/>
      <c r="DS133" s="58"/>
      <c r="DT133" s="58"/>
      <c r="DU133" s="58"/>
      <c r="DV133" s="58"/>
      <c r="DW133" s="58"/>
      <c r="DX133" s="58"/>
      <c r="DY133" s="58"/>
      <c r="DZ133" s="58"/>
      <c r="EA133" s="58"/>
      <c r="EB133" s="58"/>
      <c r="EC133" s="58"/>
      <c r="ED133" s="58"/>
      <c r="EE133" s="58"/>
      <c r="EF133" s="58"/>
    </row>
    <row r="134" spans="1:136" ht="14.1" customHeight="1"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row>
    <row r="135" spans="1:136" ht="14.1" customHeight="1"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c r="CW135" s="58"/>
      <c r="CX135" s="58"/>
      <c r="CY135" s="58"/>
      <c r="CZ135" s="58"/>
      <c r="DA135" s="58"/>
      <c r="DB135" s="58"/>
      <c r="DC135" s="58"/>
      <c r="DD135" s="58"/>
      <c r="DE135" s="58"/>
      <c r="DF135" s="58"/>
      <c r="DG135" s="58"/>
      <c r="DH135" s="58"/>
      <c r="DI135" s="58"/>
      <c r="DJ135" s="58"/>
      <c r="DK135" s="58"/>
      <c r="DL135" s="58"/>
      <c r="DM135" s="58"/>
      <c r="DN135" s="58"/>
      <c r="DO135" s="58"/>
      <c r="DP135" s="58"/>
      <c r="DQ135" s="58"/>
      <c r="DR135" s="58"/>
      <c r="DS135" s="58"/>
      <c r="DT135" s="58"/>
      <c r="DU135" s="58"/>
      <c r="DV135" s="58"/>
      <c r="DW135" s="58"/>
      <c r="DX135" s="58"/>
      <c r="DY135" s="58"/>
      <c r="DZ135" s="58"/>
      <c r="EA135" s="58"/>
      <c r="EB135" s="58"/>
      <c r="EC135" s="58"/>
      <c r="ED135" s="58"/>
      <c r="EE135" s="58"/>
      <c r="EF135" s="58"/>
    </row>
    <row r="136" spans="1:136" ht="14.1" customHeight="1"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row>
    <row r="137" spans="1:136" ht="14.1" customHeight="1"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c r="DB137" s="58"/>
      <c r="DC137" s="58"/>
      <c r="DD137" s="58"/>
      <c r="DE137" s="58"/>
      <c r="DF137" s="58"/>
      <c r="DG137" s="58"/>
      <c r="DH137" s="58"/>
      <c r="DI137" s="58"/>
      <c r="DJ137" s="58"/>
      <c r="DK137" s="58"/>
      <c r="DL137" s="58"/>
      <c r="DM137" s="58"/>
      <c r="DN137" s="58"/>
      <c r="DO137" s="58"/>
      <c r="DP137" s="58"/>
      <c r="DQ137" s="58"/>
      <c r="DR137" s="58"/>
      <c r="DS137" s="58"/>
      <c r="DT137" s="58"/>
      <c r="DU137" s="58"/>
      <c r="DV137" s="58"/>
      <c r="DW137" s="58"/>
      <c r="DX137" s="58"/>
      <c r="DY137" s="58"/>
      <c r="DZ137" s="58"/>
      <c r="EA137" s="58"/>
      <c r="EB137" s="58"/>
      <c r="EC137" s="58"/>
      <c r="ED137" s="58"/>
      <c r="EE137" s="58"/>
      <c r="EF137" s="58"/>
    </row>
    <row r="138" spans="1:136" ht="14.1" customHeight="1"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c r="CW138" s="58"/>
      <c r="CX138" s="58"/>
      <c r="CY138" s="58"/>
      <c r="CZ138" s="58"/>
      <c r="DA138" s="58"/>
      <c r="DB138" s="58"/>
      <c r="DC138" s="58"/>
      <c r="DD138" s="58"/>
      <c r="DE138" s="58"/>
      <c r="DF138" s="58"/>
      <c r="DG138" s="58"/>
      <c r="DH138" s="58"/>
      <c r="DI138" s="58"/>
      <c r="DJ138" s="58"/>
      <c r="DK138" s="58"/>
      <c r="DL138" s="58"/>
      <c r="DM138" s="58"/>
      <c r="DN138" s="58"/>
      <c r="DO138" s="58"/>
      <c r="DP138" s="58"/>
      <c r="DQ138" s="58"/>
      <c r="DR138" s="58"/>
      <c r="DS138" s="58"/>
      <c r="DT138" s="58"/>
      <c r="DU138" s="58"/>
      <c r="DV138" s="58"/>
      <c r="DW138" s="58"/>
      <c r="DX138" s="58"/>
      <c r="DY138" s="58"/>
      <c r="DZ138" s="58"/>
      <c r="EA138" s="58"/>
      <c r="EB138" s="58"/>
      <c r="EC138" s="58"/>
      <c r="ED138" s="58"/>
      <c r="EE138" s="58"/>
      <c r="EF138" s="58"/>
    </row>
    <row r="139" spans="1:136" ht="14.1" customHeight="1"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8"/>
      <c r="CR139" s="58"/>
      <c r="CS139" s="58"/>
      <c r="CT139" s="58"/>
      <c r="CU139" s="58"/>
      <c r="CV139" s="58"/>
      <c r="CW139" s="58"/>
      <c r="CX139" s="58"/>
      <c r="CY139" s="58"/>
      <c r="CZ139" s="58"/>
      <c r="DA139" s="58"/>
      <c r="DB139" s="58"/>
      <c r="DC139" s="58"/>
      <c r="DD139" s="58"/>
      <c r="DE139" s="58"/>
      <c r="DF139" s="58"/>
      <c r="DG139" s="58"/>
      <c r="DH139" s="58"/>
      <c r="DI139" s="58"/>
      <c r="DJ139" s="58"/>
      <c r="DK139" s="58"/>
      <c r="DL139" s="58"/>
      <c r="DM139" s="58"/>
      <c r="DN139" s="58"/>
      <c r="DO139" s="58"/>
      <c r="DP139" s="58"/>
      <c r="DQ139" s="58"/>
      <c r="DR139" s="58"/>
      <c r="DS139" s="58"/>
      <c r="DT139" s="58"/>
      <c r="DU139" s="58"/>
      <c r="DV139" s="58"/>
      <c r="DW139" s="58"/>
      <c r="DX139" s="58"/>
      <c r="DY139" s="58"/>
      <c r="DZ139" s="58"/>
      <c r="EA139" s="58"/>
      <c r="EB139" s="58"/>
      <c r="EC139" s="58"/>
      <c r="ED139" s="58"/>
      <c r="EE139" s="58"/>
      <c r="EF139" s="58"/>
    </row>
    <row r="140" spans="1:136" ht="14.1" customHeight="1"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8"/>
      <c r="CR140" s="58"/>
      <c r="CS140" s="58"/>
      <c r="CT140" s="58"/>
      <c r="CU140" s="58"/>
      <c r="CV140" s="58"/>
      <c r="CW140" s="58"/>
      <c r="CX140" s="58"/>
      <c r="CY140" s="58"/>
      <c r="CZ140" s="58"/>
      <c r="DA140" s="58"/>
      <c r="DB140" s="58"/>
      <c r="DC140" s="58"/>
      <c r="DD140" s="58"/>
      <c r="DE140" s="58"/>
      <c r="DF140" s="58"/>
      <c r="DG140" s="58"/>
      <c r="DH140" s="58"/>
      <c r="DI140" s="58"/>
      <c r="DJ140" s="58"/>
      <c r="DK140" s="58"/>
      <c r="DL140" s="58"/>
      <c r="DM140" s="58"/>
      <c r="DN140" s="58"/>
      <c r="DO140" s="58"/>
      <c r="DP140" s="58"/>
      <c r="DQ140" s="58"/>
      <c r="DR140" s="58"/>
      <c r="DS140" s="58"/>
      <c r="DT140" s="58"/>
      <c r="DU140" s="58"/>
      <c r="DV140" s="58"/>
      <c r="DW140" s="58"/>
      <c r="DX140" s="58"/>
      <c r="DY140" s="58"/>
      <c r="DZ140" s="58"/>
      <c r="EA140" s="58"/>
      <c r="EB140" s="58"/>
      <c r="EC140" s="58"/>
      <c r="ED140" s="58"/>
      <c r="EE140" s="58"/>
      <c r="EF140" s="58"/>
    </row>
    <row r="141" spans="1:136" ht="14.1" customHeight="1"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58"/>
      <c r="CR141" s="58"/>
      <c r="CS141" s="58"/>
      <c r="CT141" s="58"/>
      <c r="CU141" s="58"/>
      <c r="CV141" s="58"/>
      <c r="CW141" s="58"/>
      <c r="CX141" s="58"/>
      <c r="CY141" s="58"/>
      <c r="CZ141" s="58"/>
      <c r="DA141" s="58"/>
      <c r="DB141" s="58"/>
      <c r="DC141" s="58"/>
      <c r="DD141" s="58"/>
      <c r="DE141" s="58"/>
      <c r="DF141" s="58"/>
      <c r="DG141" s="58"/>
      <c r="DH141" s="58"/>
      <c r="DI141" s="58"/>
      <c r="DJ141" s="58"/>
      <c r="DK141" s="58"/>
      <c r="DL141" s="58"/>
      <c r="DM141" s="58"/>
      <c r="DN141" s="58"/>
      <c r="DO141" s="58"/>
      <c r="DP141" s="58"/>
      <c r="DQ141" s="58"/>
      <c r="DR141" s="58"/>
      <c r="DS141" s="58"/>
      <c r="DT141" s="58"/>
      <c r="DU141" s="58"/>
      <c r="DV141" s="58"/>
      <c r="DW141" s="58"/>
      <c r="DX141" s="58"/>
      <c r="DY141" s="58"/>
      <c r="DZ141" s="58"/>
      <c r="EA141" s="58"/>
      <c r="EB141" s="58"/>
      <c r="EC141" s="58"/>
      <c r="ED141" s="58"/>
      <c r="EE141" s="58"/>
      <c r="EF141" s="58"/>
    </row>
    <row r="142" spans="1:136" ht="14.1" customHeight="1"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58"/>
      <c r="CR142" s="58"/>
      <c r="CS142" s="58"/>
      <c r="CT142" s="58"/>
      <c r="CU142" s="58"/>
      <c r="CV142" s="58"/>
      <c r="CW142" s="58"/>
      <c r="CX142" s="58"/>
      <c r="CY142" s="58"/>
      <c r="CZ142" s="58"/>
      <c r="DA142" s="58"/>
      <c r="DB142" s="58"/>
      <c r="DC142" s="58"/>
      <c r="DD142" s="58"/>
      <c r="DE142" s="58"/>
      <c r="DF142" s="58"/>
      <c r="DG142" s="58"/>
      <c r="DH142" s="58"/>
      <c r="DI142" s="58"/>
      <c r="DJ142" s="58"/>
      <c r="DK142" s="58"/>
      <c r="DL142" s="58"/>
      <c r="DM142" s="58"/>
      <c r="DN142" s="58"/>
      <c r="DO142" s="58"/>
      <c r="DP142" s="58"/>
      <c r="DQ142" s="58"/>
      <c r="DR142" s="58"/>
      <c r="DS142" s="58"/>
      <c r="DT142" s="58"/>
      <c r="DU142" s="58"/>
      <c r="DV142" s="58"/>
      <c r="DW142" s="58"/>
      <c r="DX142" s="58"/>
      <c r="DY142" s="58"/>
      <c r="DZ142" s="58"/>
      <c r="EA142" s="58"/>
      <c r="EB142" s="58"/>
      <c r="EC142" s="58"/>
      <c r="ED142" s="58"/>
      <c r="EE142" s="58"/>
      <c r="EF142" s="58"/>
    </row>
    <row r="143" spans="1:136" ht="14.1" customHeight="1"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58"/>
      <c r="CR143" s="58"/>
      <c r="CS143" s="58"/>
      <c r="CT143" s="58"/>
      <c r="CU143" s="58"/>
      <c r="CV143" s="58"/>
      <c r="CW143" s="58"/>
      <c r="CX143" s="58"/>
      <c r="CY143" s="58"/>
      <c r="CZ143" s="58"/>
      <c r="DA143" s="58"/>
      <c r="DB143" s="58"/>
      <c r="DC143" s="58"/>
      <c r="DD143" s="58"/>
      <c r="DE143" s="58"/>
      <c r="DF143" s="58"/>
      <c r="DG143" s="58"/>
      <c r="DH143" s="58"/>
      <c r="DI143" s="58"/>
      <c r="DJ143" s="58"/>
      <c r="DK143" s="58"/>
      <c r="DL143" s="58"/>
      <c r="DM143" s="58"/>
      <c r="DN143" s="58"/>
      <c r="DO143" s="58"/>
      <c r="DP143" s="58"/>
      <c r="DQ143" s="58"/>
      <c r="DR143" s="58"/>
      <c r="DS143" s="58"/>
      <c r="DT143" s="58"/>
      <c r="DU143" s="58"/>
      <c r="DV143" s="58"/>
      <c r="DW143" s="58"/>
      <c r="DX143" s="58"/>
      <c r="DY143" s="58"/>
      <c r="DZ143" s="58"/>
      <c r="EA143" s="58"/>
      <c r="EB143" s="58"/>
      <c r="EC143" s="58"/>
      <c r="ED143" s="58"/>
      <c r="EE143" s="58"/>
      <c r="EF143" s="58"/>
    </row>
    <row r="144" spans="1:136" ht="14.1" customHeight="1"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58"/>
      <c r="CR144" s="58"/>
      <c r="CS144" s="58"/>
      <c r="CT144" s="58"/>
      <c r="CU144" s="58"/>
      <c r="CV144" s="58"/>
      <c r="CW144" s="58"/>
      <c r="CX144" s="58"/>
      <c r="CY144" s="58"/>
      <c r="CZ144" s="58"/>
      <c r="DA144" s="58"/>
      <c r="DB144" s="58"/>
      <c r="DC144" s="58"/>
      <c r="DD144" s="58"/>
      <c r="DE144" s="58"/>
      <c r="DF144" s="58"/>
      <c r="DG144" s="58"/>
      <c r="DH144" s="58"/>
      <c r="DI144" s="58"/>
      <c r="DJ144" s="58"/>
      <c r="DK144" s="58"/>
      <c r="DL144" s="58"/>
      <c r="DM144" s="58"/>
      <c r="DN144" s="58"/>
      <c r="DO144" s="58"/>
      <c r="DP144" s="58"/>
      <c r="DQ144" s="58"/>
      <c r="DR144" s="58"/>
      <c r="DS144" s="58"/>
      <c r="DT144" s="58"/>
      <c r="DU144" s="58"/>
      <c r="DV144" s="58"/>
      <c r="DW144" s="58"/>
      <c r="DX144" s="58"/>
      <c r="DY144" s="58"/>
      <c r="DZ144" s="58"/>
      <c r="EA144" s="58"/>
      <c r="EB144" s="58"/>
      <c r="EC144" s="58"/>
      <c r="ED144" s="58"/>
      <c r="EE144" s="58"/>
      <c r="EF144" s="58"/>
    </row>
    <row r="145" spans="1:136" ht="14.1" customHeight="1"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c r="CH145" s="58"/>
      <c r="CI145" s="58"/>
      <c r="CJ145" s="58"/>
      <c r="CK145" s="58"/>
      <c r="CL145" s="58"/>
      <c r="CM145" s="58"/>
      <c r="CN145" s="58"/>
      <c r="CO145" s="58"/>
      <c r="CP145" s="58"/>
      <c r="CQ145" s="58"/>
      <c r="CR145" s="58"/>
      <c r="CS145" s="58"/>
      <c r="CT145" s="58"/>
      <c r="CU145" s="58"/>
      <c r="CV145" s="58"/>
      <c r="CW145" s="58"/>
      <c r="CX145" s="58"/>
      <c r="CY145" s="58"/>
      <c r="CZ145" s="58"/>
      <c r="DA145" s="58"/>
      <c r="DB145" s="58"/>
      <c r="DC145" s="58"/>
      <c r="DD145" s="58"/>
      <c r="DE145" s="58"/>
      <c r="DF145" s="58"/>
      <c r="DG145" s="58"/>
      <c r="DH145" s="58"/>
      <c r="DI145" s="58"/>
      <c r="DJ145" s="58"/>
      <c r="DK145" s="58"/>
      <c r="DL145" s="58"/>
      <c r="DM145" s="58"/>
      <c r="DN145" s="58"/>
      <c r="DO145" s="58"/>
      <c r="DP145" s="58"/>
      <c r="DQ145" s="58"/>
      <c r="DR145" s="58"/>
      <c r="DS145" s="58"/>
      <c r="DT145" s="58"/>
      <c r="DU145" s="58"/>
      <c r="DV145" s="58"/>
      <c r="DW145" s="58"/>
      <c r="DX145" s="58"/>
      <c r="DY145" s="58"/>
      <c r="DZ145" s="58"/>
      <c r="EA145" s="58"/>
      <c r="EB145" s="58"/>
      <c r="EC145" s="58"/>
      <c r="ED145" s="58"/>
      <c r="EE145" s="58"/>
      <c r="EF145" s="58"/>
    </row>
    <row r="146" spans="1:136" ht="14.1" customHeight="1"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c r="DB146" s="58"/>
      <c r="DC146" s="58"/>
      <c r="DD146" s="58"/>
      <c r="DE146" s="58"/>
      <c r="DF146" s="58"/>
      <c r="DG146" s="58"/>
      <c r="DH146" s="58"/>
      <c r="DI146" s="58"/>
      <c r="DJ146" s="58"/>
      <c r="DK146" s="58"/>
      <c r="DL146" s="58"/>
      <c r="DM146" s="58"/>
      <c r="DN146" s="58"/>
      <c r="DO146" s="58"/>
      <c r="DP146" s="58"/>
      <c r="DQ146" s="58"/>
      <c r="DR146" s="58"/>
      <c r="DS146" s="58"/>
      <c r="DT146" s="58"/>
      <c r="DU146" s="58"/>
      <c r="DV146" s="58"/>
      <c r="DW146" s="58"/>
      <c r="DX146" s="58"/>
      <c r="DY146" s="58"/>
      <c r="DZ146" s="58"/>
      <c r="EA146" s="58"/>
      <c r="EB146" s="58"/>
      <c r="EC146" s="58"/>
      <c r="ED146" s="58"/>
      <c r="EE146" s="58"/>
      <c r="EF146" s="58"/>
    </row>
    <row r="147" spans="1:136" ht="14.1" customHeight="1"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8"/>
      <c r="DR147" s="58"/>
      <c r="DS147" s="58"/>
      <c r="DT147" s="58"/>
      <c r="DU147" s="58"/>
      <c r="DV147" s="58"/>
      <c r="DW147" s="58"/>
      <c r="DX147" s="58"/>
      <c r="DY147" s="58"/>
      <c r="DZ147" s="58"/>
      <c r="EA147" s="58"/>
      <c r="EB147" s="58"/>
      <c r="EC147" s="58"/>
      <c r="ED147" s="58"/>
      <c r="EE147" s="58"/>
      <c r="EF147" s="58"/>
    </row>
    <row r="148" spans="1:136" ht="14.1" customHeight="1"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c r="CH148" s="58"/>
      <c r="CI148" s="58"/>
      <c r="CJ148" s="58"/>
      <c r="CK148" s="58"/>
      <c r="CL148" s="58"/>
      <c r="CM148" s="58"/>
      <c r="CN148" s="58"/>
      <c r="CO148" s="58"/>
      <c r="CP148" s="58"/>
      <c r="CQ148" s="58"/>
      <c r="CR148" s="58"/>
      <c r="CS148" s="58"/>
      <c r="CT148" s="58"/>
      <c r="CU148" s="58"/>
      <c r="CV148" s="58"/>
      <c r="CW148" s="58"/>
      <c r="CX148" s="58"/>
      <c r="CY148" s="58"/>
      <c r="CZ148" s="58"/>
      <c r="DA148" s="58"/>
      <c r="DB148" s="58"/>
      <c r="DC148" s="58"/>
      <c r="DD148" s="58"/>
      <c r="DE148" s="58"/>
      <c r="DF148" s="58"/>
      <c r="DG148" s="58"/>
      <c r="DH148" s="58"/>
      <c r="DI148" s="58"/>
      <c r="DJ148" s="58"/>
      <c r="DK148" s="58"/>
      <c r="DL148" s="58"/>
      <c r="DM148" s="58"/>
      <c r="DN148" s="58"/>
      <c r="DO148" s="58"/>
      <c r="DP148" s="58"/>
      <c r="DQ148" s="58"/>
      <c r="DR148" s="58"/>
      <c r="DS148" s="58"/>
      <c r="DT148" s="58"/>
      <c r="DU148" s="58"/>
      <c r="DV148" s="58"/>
      <c r="DW148" s="58"/>
      <c r="DX148" s="58"/>
      <c r="DY148" s="58"/>
      <c r="DZ148" s="58"/>
      <c r="EA148" s="58"/>
      <c r="EB148" s="58"/>
      <c r="EC148" s="58"/>
      <c r="ED148" s="58"/>
      <c r="EE148" s="58"/>
      <c r="EF148" s="58"/>
    </row>
    <row r="149" spans="1:136" ht="14.1" customHeight="1"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c r="CH149" s="58"/>
      <c r="CI149" s="58"/>
      <c r="CJ149" s="58"/>
      <c r="CK149" s="58"/>
      <c r="CL149" s="58"/>
      <c r="CM149" s="58"/>
      <c r="CN149" s="58"/>
      <c r="CO149" s="58"/>
      <c r="CP149" s="58"/>
      <c r="CQ149" s="58"/>
      <c r="CR149" s="58"/>
      <c r="CS149" s="58"/>
      <c r="CT149" s="58"/>
      <c r="CU149" s="58"/>
      <c r="CV149" s="58"/>
      <c r="CW149" s="58"/>
      <c r="CX149" s="58"/>
      <c r="CY149" s="58"/>
      <c r="CZ149" s="58"/>
      <c r="DA149" s="58"/>
      <c r="DB149" s="58"/>
      <c r="DC149" s="58"/>
      <c r="DD149" s="58"/>
      <c r="DE149" s="58"/>
      <c r="DF149" s="58"/>
      <c r="DG149" s="58"/>
      <c r="DH149" s="58"/>
      <c r="DI149" s="58"/>
      <c r="DJ149" s="58"/>
      <c r="DK149" s="58"/>
      <c r="DL149" s="58"/>
      <c r="DM149" s="58"/>
      <c r="DN149" s="58"/>
      <c r="DO149" s="58"/>
      <c r="DP149" s="58"/>
      <c r="DQ149" s="58"/>
      <c r="DR149" s="58"/>
      <c r="DS149" s="58"/>
      <c r="DT149" s="58"/>
      <c r="DU149" s="58"/>
      <c r="DV149" s="58"/>
      <c r="DW149" s="58"/>
      <c r="DX149" s="58"/>
      <c r="DY149" s="58"/>
      <c r="DZ149" s="58"/>
      <c r="EA149" s="58"/>
      <c r="EB149" s="58"/>
      <c r="EC149" s="58"/>
      <c r="ED149" s="58"/>
      <c r="EE149" s="58"/>
      <c r="EF149" s="58"/>
    </row>
    <row r="150" spans="1:136" ht="14.1" customHeight="1"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8"/>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row>
    <row r="151" spans="1:136" ht="14.1" customHeight="1"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c r="CH151" s="58"/>
      <c r="CI151" s="58"/>
      <c r="CJ151" s="58"/>
      <c r="CK151" s="58"/>
      <c r="CL151" s="58"/>
      <c r="CM151" s="58"/>
      <c r="CN151" s="58"/>
      <c r="CO151" s="58"/>
      <c r="CP151" s="58"/>
      <c r="CQ151" s="58"/>
      <c r="CR151" s="58"/>
      <c r="CS151" s="58"/>
      <c r="CT151" s="58"/>
      <c r="CU151" s="58"/>
      <c r="CV151" s="58"/>
      <c r="CW151" s="58"/>
      <c r="CX151" s="58"/>
      <c r="CY151" s="58"/>
      <c r="CZ151" s="58"/>
      <c r="DA151" s="58"/>
      <c r="DB151" s="58"/>
      <c r="DC151" s="58"/>
      <c r="DD151" s="58"/>
      <c r="DE151" s="58"/>
      <c r="DF151" s="58"/>
      <c r="DG151" s="58"/>
      <c r="DH151" s="58"/>
      <c r="DI151" s="58"/>
      <c r="DJ151" s="58"/>
      <c r="DK151" s="58"/>
      <c r="DL151" s="58"/>
      <c r="DM151" s="58"/>
      <c r="DN151" s="58"/>
      <c r="DO151" s="58"/>
      <c r="DP151" s="58"/>
      <c r="DQ151" s="58"/>
      <c r="DR151" s="58"/>
      <c r="DS151" s="58"/>
      <c r="DT151" s="58"/>
      <c r="DU151" s="58"/>
      <c r="DV151" s="58"/>
      <c r="DW151" s="58"/>
      <c r="DX151" s="58"/>
      <c r="DY151" s="58"/>
      <c r="DZ151" s="58"/>
      <c r="EA151" s="58"/>
      <c r="EB151" s="58"/>
      <c r="EC151" s="58"/>
      <c r="ED151" s="58"/>
      <c r="EE151" s="58"/>
      <c r="EF151" s="58"/>
    </row>
    <row r="152" spans="1:136" ht="14.1" customHeight="1"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c r="DE152" s="58"/>
      <c r="DF152" s="58"/>
      <c r="DG152" s="58"/>
      <c r="DH152" s="58"/>
      <c r="DI152" s="58"/>
      <c r="DJ152" s="58"/>
      <c r="DK152" s="58"/>
      <c r="DL152" s="58"/>
      <c r="DM152" s="58"/>
      <c r="DN152" s="58"/>
      <c r="DO152" s="58"/>
      <c r="DP152" s="58"/>
      <c r="DQ152" s="58"/>
      <c r="DR152" s="58"/>
      <c r="DS152" s="58"/>
      <c r="DT152" s="58"/>
      <c r="DU152" s="58"/>
      <c r="DV152" s="58"/>
      <c r="DW152" s="58"/>
      <c r="DX152" s="58"/>
      <c r="DY152" s="58"/>
      <c r="DZ152" s="58"/>
      <c r="EA152" s="58"/>
      <c r="EB152" s="58"/>
      <c r="EC152" s="58"/>
      <c r="ED152" s="58"/>
      <c r="EE152" s="58"/>
      <c r="EF152" s="58"/>
    </row>
    <row r="153" spans="1:136" ht="14.1" customHeight="1"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58"/>
      <c r="CR153" s="58"/>
      <c r="CS153" s="58"/>
      <c r="CT153" s="58"/>
      <c r="CU153" s="58"/>
      <c r="CV153" s="58"/>
      <c r="CW153" s="58"/>
      <c r="CX153" s="58"/>
      <c r="CY153" s="58"/>
      <c r="CZ153" s="58"/>
      <c r="DA153" s="58"/>
      <c r="DB153" s="58"/>
      <c r="DC153" s="58"/>
      <c r="DD153" s="58"/>
      <c r="DE153" s="58"/>
      <c r="DF153" s="58"/>
      <c r="DG153" s="58"/>
      <c r="DH153" s="58"/>
      <c r="DI153" s="58"/>
      <c r="DJ153" s="58"/>
      <c r="DK153" s="58"/>
      <c r="DL153" s="58"/>
      <c r="DM153" s="58"/>
      <c r="DN153" s="58"/>
      <c r="DO153" s="58"/>
      <c r="DP153" s="58"/>
      <c r="DQ153" s="58"/>
      <c r="DR153" s="58"/>
      <c r="DS153" s="58"/>
      <c r="DT153" s="58"/>
      <c r="DU153" s="58"/>
      <c r="DV153" s="58"/>
      <c r="DW153" s="58"/>
      <c r="DX153" s="58"/>
      <c r="DY153" s="58"/>
      <c r="DZ153" s="58"/>
      <c r="EA153" s="58"/>
      <c r="EB153" s="58"/>
      <c r="EC153" s="58"/>
      <c r="ED153" s="58"/>
      <c r="EE153" s="58"/>
      <c r="EF153" s="58"/>
    </row>
    <row r="154" spans="1:136" ht="14.1" customHeight="1"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c r="DB154" s="58"/>
      <c r="DC154" s="58"/>
      <c r="DD154" s="58"/>
      <c r="DE154" s="58"/>
      <c r="DF154" s="58"/>
      <c r="DG154" s="58"/>
      <c r="DH154" s="58"/>
      <c r="DI154" s="58"/>
      <c r="DJ154" s="58"/>
      <c r="DK154" s="58"/>
      <c r="DL154" s="58"/>
      <c r="DM154" s="58"/>
      <c r="DN154" s="58"/>
      <c r="DO154" s="58"/>
      <c r="DP154" s="58"/>
      <c r="DQ154" s="58"/>
      <c r="DR154" s="58"/>
      <c r="DS154" s="58"/>
      <c r="DT154" s="58"/>
      <c r="DU154" s="58"/>
      <c r="DV154" s="58"/>
      <c r="DW154" s="58"/>
      <c r="DX154" s="58"/>
      <c r="DY154" s="58"/>
      <c r="DZ154" s="58"/>
      <c r="EA154" s="58"/>
      <c r="EB154" s="58"/>
      <c r="EC154" s="58"/>
      <c r="ED154" s="58"/>
      <c r="EE154" s="58"/>
      <c r="EF154" s="58"/>
    </row>
    <row r="155" spans="1:136" ht="14.1" customHeight="1"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c r="CV155" s="58"/>
      <c r="CW155" s="58"/>
      <c r="CX155" s="58"/>
      <c r="CY155" s="58"/>
      <c r="CZ155" s="58"/>
      <c r="DA155" s="58"/>
      <c r="DB155" s="58"/>
      <c r="DC155" s="58"/>
      <c r="DD155" s="58"/>
      <c r="DE155" s="58"/>
      <c r="DF155" s="58"/>
      <c r="DG155" s="58"/>
      <c r="DH155" s="58"/>
      <c r="DI155" s="58"/>
      <c r="DJ155" s="58"/>
      <c r="DK155" s="58"/>
      <c r="DL155" s="58"/>
      <c r="DM155" s="58"/>
      <c r="DN155" s="58"/>
      <c r="DO155" s="58"/>
      <c r="DP155" s="58"/>
      <c r="DQ155" s="58"/>
      <c r="DR155" s="58"/>
      <c r="DS155" s="58"/>
      <c r="DT155" s="58"/>
      <c r="DU155" s="58"/>
      <c r="DV155" s="58"/>
      <c r="DW155" s="58"/>
      <c r="DX155" s="58"/>
      <c r="DY155" s="58"/>
      <c r="DZ155" s="58"/>
      <c r="EA155" s="58"/>
      <c r="EB155" s="58"/>
      <c r="EC155" s="58"/>
      <c r="ED155" s="58"/>
      <c r="EE155" s="58"/>
      <c r="EF155" s="58"/>
    </row>
    <row r="156" spans="1:136" ht="14.1" customHeight="1"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8"/>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row>
    <row r="157" spans="1:136" ht="14.1" customHeight="1"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c r="CH157" s="58"/>
      <c r="CI157" s="58"/>
      <c r="CJ157" s="58"/>
      <c r="CK157" s="58"/>
      <c r="CL157" s="58"/>
      <c r="CM157" s="58"/>
      <c r="CN157" s="58"/>
      <c r="CO157" s="58"/>
      <c r="CP157" s="58"/>
      <c r="CQ157" s="58"/>
      <c r="CR157" s="58"/>
      <c r="CS157" s="58"/>
      <c r="CT157" s="58"/>
      <c r="CU157" s="58"/>
      <c r="CV157" s="58"/>
      <c r="CW157" s="58"/>
      <c r="CX157" s="58"/>
      <c r="CY157" s="58"/>
      <c r="CZ157" s="58"/>
      <c r="DA157" s="58"/>
      <c r="DB157" s="58"/>
      <c r="DC157" s="58"/>
      <c r="DD157" s="58"/>
      <c r="DE157" s="58"/>
      <c r="DF157" s="58"/>
      <c r="DG157" s="58"/>
      <c r="DH157" s="58"/>
      <c r="DI157" s="58"/>
      <c r="DJ157" s="58"/>
      <c r="DK157" s="58"/>
      <c r="DL157" s="58"/>
      <c r="DM157" s="58"/>
      <c r="DN157" s="58"/>
      <c r="DO157" s="58"/>
      <c r="DP157" s="58"/>
      <c r="DQ157" s="58"/>
      <c r="DR157" s="58"/>
      <c r="DS157" s="58"/>
      <c r="DT157" s="58"/>
      <c r="DU157" s="58"/>
      <c r="DV157" s="58"/>
      <c r="DW157" s="58"/>
      <c r="DX157" s="58"/>
      <c r="DY157" s="58"/>
      <c r="DZ157" s="58"/>
      <c r="EA157" s="58"/>
      <c r="EB157" s="58"/>
      <c r="EC157" s="58"/>
      <c r="ED157" s="58"/>
      <c r="EE157" s="58"/>
      <c r="EF157" s="58"/>
    </row>
    <row r="158" spans="1:136" ht="14.1" customHeight="1"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c r="CH158" s="58"/>
      <c r="CI158" s="58"/>
      <c r="CJ158" s="58"/>
      <c r="CK158" s="58"/>
      <c r="CL158" s="58"/>
      <c r="CM158" s="58"/>
      <c r="CN158" s="58"/>
      <c r="CO158" s="58"/>
      <c r="CP158" s="58"/>
      <c r="CQ158" s="58"/>
      <c r="CR158" s="58"/>
      <c r="CS158" s="58"/>
      <c r="CT158" s="58"/>
      <c r="CU158" s="58"/>
      <c r="CV158" s="58"/>
      <c r="CW158" s="58"/>
      <c r="CX158" s="58"/>
      <c r="CY158" s="58"/>
      <c r="CZ158" s="58"/>
      <c r="DA158" s="58"/>
      <c r="DB158" s="58"/>
      <c r="DC158" s="58"/>
      <c r="DD158" s="58"/>
      <c r="DE158" s="58"/>
      <c r="DF158" s="58"/>
      <c r="DG158" s="58"/>
      <c r="DH158" s="58"/>
      <c r="DI158" s="58"/>
      <c r="DJ158" s="58"/>
      <c r="DK158" s="58"/>
      <c r="DL158" s="58"/>
      <c r="DM158" s="58"/>
      <c r="DN158" s="58"/>
      <c r="DO158" s="58"/>
      <c r="DP158" s="58"/>
      <c r="DQ158" s="58"/>
      <c r="DR158" s="58"/>
      <c r="DS158" s="58"/>
      <c r="DT158" s="58"/>
      <c r="DU158" s="58"/>
      <c r="DV158" s="58"/>
      <c r="DW158" s="58"/>
      <c r="DX158" s="58"/>
      <c r="DY158" s="58"/>
      <c r="DZ158" s="58"/>
      <c r="EA158" s="58"/>
      <c r="EB158" s="58"/>
      <c r="EC158" s="58"/>
      <c r="ED158" s="58"/>
      <c r="EE158" s="58"/>
      <c r="EF158" s="58"/>
    </row>
    <row r="159" spans="1:136" ht="14.1" customHeight="1"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58"/>
      <c r="CR159" s="58"/>
      <c r="CS159" s="58"/>
      <c r="CT159" s="58"/>
      <c r="CU159" s="58"/>
      <c r="CV159" s="58"/>
      <c r="CW159" s="58"/>
      <c r="CX159" s="58"/>
      <c r="CY159" s="58"/>
      <c r="CZ159" s="58"/>
      <c r="DA159" s="58"/>
      <c r="DB159" s="58"/>
      <c r="DC159" s="58"/>
      <c r="DD159" s="58"/>
      <c r="DE159" s="58"/>
      <c r="DF159" s="58"/>
      <c r="DG159" s="58"/>
      <c r="DH159" s="58"/>
      <c r="DI159" s="58"/>
      <c r="DJ159" s="58"/>
      <c r="DK159" s="58"/>
      <c r="DL159" s="58"/>
      <c r="DM159" s="58"/>
      <c r="DN159" s="58"/>
      <c r="DO159" s="58"/>
      <c r="DP159" s="58"/>
      <c r="DQ159" s="58"/>
      <c r="DR159" s="58"/>
      <c r="DS159" s="58"/>
      <c r="DT159" s="58"/>
      <c r="DU159" s="58"/>
      <c r="DV159" s="58"/>
      <c r="DW159" s="58"/>
      <c r="DX159" s="58"/>
      <c r="DY159" s="58"/>
      <c r="DZ159" s="58"/>
      <c r="EA159" s="58"/>
      <c r="EB159" s="58"/>
      <c r="EC159" s="58"/>
      <c r="ED159" s="58"/>
      <c r="EE159" s="58"/>
      <c r="EF159" s="58"/>
    </row>
    <row r="160" spans="1:136" ht="14.1" customHeight="1"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c r="CH160" s="58"/>
      <c r="CI160" s="58"/>
      <c r="CJ160" s="58"/>
      <c r="CK160" s="58"/>
      <c r="CL160" s="58"/>
      <c r="CM160" s="58"/>
      <c r="CN160" s="58"/>
      <c r="CO160" s="58"/>
      <c r="CP160" s="58"/>
      <c r="CQ160" s="58"/>
      <c r="CR160" s="58"/>
      <c r="CS160" s="58"/>
      <c r="CT160" s="58"/>
      <c r="CU160" s="58"/>
      <c r="CV160" s="58"/>
      <c r="CW160" s="58"/>
      <c r="CX160" s="58"/>
      <c r="CY160" s="58"/>
      <c r="CZ160" s="58"/>
      <c r="DA160" s="58"/>
      <c r="DB160" s="58"/>
      <c r="DC160" s="58"/>
      <c r="DD160" s="58"/>
      <c r="DE160" s="58"/>
      <c r="DF160" s="58"/>
      <c r="DG160" s="58"/>
      <c r="DH160" s="58"/>
      <c r="DI160" s="58"/>
      <c r="DJ160" s="58"/>
      <c r="DK160" s="58"/>
      <c r="DL160" s="58"/>
      <c r="DM160" s="58"/>
      <c r="DN160" s="58"/>
      <c r="DO160" s="58"/>
      <c r="DP160" s="58"/>
      <c r="DQ160" s="58"/>
      <c r="DR160" s="58"/>
      <c r="DS160" s="58"/>
      <c r="DT160" s="58"/>
      <c r="DU160" s="58"/>
      <c r="DV160" s="58"/>
      <c r="DW160" s="58"/>
      <c r="DX160" s="58"/>
      <c r="DY160" s="58"/>
      <c r="DZ160" s="58"/>
      <c r="EA160" s="58"/>
      <c r="EB160" s="58"/>
      <c r="EC160" s="58"/>
      <c r="ED160" s="58"/>
      <c r="EE160" s="58"/>
      <c r="EF160" s="58"/>
    </row>
    <row r="161" spans="1:136" ht="14.1" customHeight="1"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c r="CH161" s="58"/>
      <c r="CI161" s="58"/>
      <c r="CJ161" s="58"/>
      <c r="CK161" s="58"/>
      <c r="CL161" s="58"/>
      <c r="CM161" s="58"/>
      <c r="CN161" s="58"/>
      <c r="CO161" s="58"/>
      <c r="CP161" s="58"/>
      <c r="CQ161" s="58"/>
      <c r="CR161" s="58"/>
      <c r="CS161" s="58"/>
      <c r="CT161" s="58"/>
      <c r="CU161" s="58"/>
      <c r="CV161" s="58"/>
      <c r="CW161" s="58"/>
      <c r="CX161" s="58"/>
      <c r="CY161" s="58"/>
      <c r="CZ161" s="58"/>
      <c r="DA161" s="58"/>
      <c r="DB161" s="58"/>
      <c r="DC161" s="58"/>
      <c r="DD161" s="58"/>
      <c r="DE161" s="58"/>
      <c r="DF161" s="58"/>
      <c r="DG161" s="58"/>
      <c r="DH161" s="58"/>
      <c r="DI161" s="58"/>
      <c r="DJ161" s="58"/>
      <c r="DK161" s="58"/>
      <c r="DL161" s="58"/>
      <c r="DM161" s="58"/>
      <c r="DN161" s="58"/>
      <c r="DO161" s="58"/>
      <c r="DP161" s="58"/>
      <c r="DQ161" s="58"/>
      <c r="DR161" s="58"/>
      <c r="DS161" s="58"/>
      <c r="DT161" s="58"/>
      <c r="DU161" s="58"/>
      <c r="DV161" s="58"/>
      <c r="DW161" s="58"/>
      <c r="DX161" s="58"/>
      <c r="DY161" s="58"/>
      <c r="DZ161" s="58"/>
      <c r="EA161" s="58"/>
      <c r="EB161" s="58"/>
      <c r="EC161" s="58"/>
      <c r="ED161" s="58"/>
      <c r="EE161" s="58"/>
      <c r="EF161" s="58"/>
    </row>
    <row r="162" spans="1:136" ht="14.1" customHeight="1"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c r="CH162" s="58"/>
      <c r="CI162" s="58"/>
      <c r="CJ162" s="58"/>
      <c r="CK162" s="58"/>
      <c r="CL162" s="58"/>
      <c r="CM162" s="58"/>
      <c r="CN162" s="58"/>
      <c r="CO162" s="58"/>
      <c r="CP162" s="58"/>
      <c r="CQ162" s="58"/>
      <c r="CR162" s="58"/>
      <c r="CS162" s="58"/>
      <c r="CT162" s="58"/>
      <c r="CU162" s="58"/>
      <c r="CV162" s="58"/>
      <c r="CW162" s="58"/>
      <c r="CX162" s="58"/>
      <c r="CY162" s="58"/>
      <c r="CZ162" s="58"/>
      <c r="DA162" s="58"/>
      <c r="DB162" s="58"/>
      <c r="DC162" s="58"/>
      <c r="DD162" s="58"/>
      <c r="DE162" s="58"/>
      <c r="DF162" s="58"/>
      <c r="DG162" s="58"/>
      <c r="DH162" s="58"/>
      <c r="DI162" s="58"/>
      <c r="DJ162" s="58"/>
      <c r="DK162" s="58"/>
      <c r="DL162" s="58"/>
      <c r="DM162" s="58"/>
      <c r="DN162" s="58"/>
      <c r="DO162" s="58"/>
      <c r="DP162" s="58"/>
      <c r="DQ162" s="58"/>
      <c r="DR162" s="58"/>
      <c r="DS162" s="58"/>
      <c r="DT162" s="58"/>
      <c r="DU162" s="58"/>
      <c r="DV162" s="58"/>
      <c r="DW162" s="58"/>
      <c r="DX162" s="58"/>
      <c r="DY162" s="58"/>
      <c r="DZ162" s="58"/>
      <c r="EA162" s="58"/>
      <c r="EB162" s="58"/>
      <c r="EC162" s="58"/>
      <c r="ED162" s="58"/>
      <c r="EE162" s="58"/>
      <c r="EF162" s="58"/>
    </row>
    <row r="163" spans="1:136" ht="14.1" customHeight="1"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c r="CH163" s="58"/>
      <c r="CI163" s="58"/>
      <c r="CJ163" s="58"/>
      <c r="CK163" s="58"/>
      <c r="CL163" s="58"/>
      <c r="CM163" s="58"/>
      <c r="CN163" s="58"/>
      <c r="CO163" s="58"/>
      <c r="CP163" s="58"/>
      <c r="CQ163" s="58"/>
      <c r="CR163" s="58"/>
      <c r="CS163" s="58"/>
      <c r="CT163" s="58"/>
      <c r="CU163" s="58"/>
      <c r="CV163" s="58"/>
      <c r="CW163" s="58"/>
      <c r="CX163" s="58"/>
      <c r="CY163" s="58"/>
      <c r="CZ163" s="58"/>
      <c r="DA163" s="58"/>
      <c r="DB163" s="58"/>
      <c r="DC163" s="58"/>
      <c r="DD163" s="58"/>
      <c r="DE163" s="58"/>
      <c r="DF163" s="58"/>
      <c r="DG163" s="58"/>
      <c r="DH163" s="58"/>
      <c r="DI163" s="58"/>
      <c r="DJ163" s="58"/>
      <c r="DK163" s="58"/>
      <c r="DL163" s="58"/>
      <c r="DM163" s="58"/>
      <c r="DN163" s="58"/>
      <c r="DO163" s="58"/>
      <c r="DP163" s="58"/>
      <c r="DQ163" s="58"/>
      <c r="DR163" s="58"/>
      <c r="DS163" s="58"/>
      <c r="DT163" s="58"/>
      <c r="DU163" s="58"/>
      <c r="DV163" s="58"/>
      <c r="DW163" s="58"/>
      <c r="DX163" s="58"/>
      <c r="DY163" s="58"/>
      <c r="DZ163" s="58"/>
      <c r="EA163" s="58"/>
      <c r="EB163" s="58"/>
      <c r="EC163" s="58"/>
      <c r="ED163" s="58"/>
      <c r="EE163" s="58"/>
      <c r="EF163" s="58"/>
    </row>
    <row r="164" spans="1:136" ht="14.1" customHeight="1"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58"/>
      <c r="CR164" s="58"/>
      <c r="CS164" s="58"/>
      <c r="CT164" s="58"/>
      <c r="CU164" s="58"/>
      <c r="CV164" s="58"/>
      <c r="CW164" s="58"/>
      <c r="CX164" s="58"/>
      <c r="CY164" s="58"/>
      <c r="CZ164" s="58"/>
      <c r="DA164" s="58"/>
      <c r="DB164" s="58"/>
      <c r="DC164" s="58"/>
      <c r="DD164" s="58"/>
      <c r="DE164" s="58"/>
      <c r="DF164" s="58"/>
      <c r="DG164" s="58"/>
      <c r="DH164" s="58"/>
      <c r="DI164" s="58"/>
      <c r="DJ164" s="58"/>
      <c r="DK164" s="58"/>
      <c r="DL164" s="58"/>
      <c r="DM164" s="58"/>
      <c r="DN164" s="58"/>
      <c r="DO164" s="58"/>
      <c r="DP164" s="58"/>
      <c r="DQ164" s="58"/>
      <c r="DR164" s="58"/>
      <c r="DS164" s="58"/>
      <c r="DT164" s="58"/>
      <c r="DU164" s="58"/>
      <c r="DV164" s="58"/>
      <c r="DW164" s="58"/>
      <c r="DX164" s="58"/>
      <c r="DY164" s="58"/>
      <c r="DZ164" s="58"/>
      <c r="EA164" s="58"/>
      <c r="EB164" s="58"/>
      <c r="EC164" s="58"/>
      <c r="ED164" s="58"/>
      <c r="EE164" s="58"/>
      <c r="EF164" s="58"/>
    </row>
    <row r="165" spans="1:136" ht="14.1" customHeight="1"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c r="CH165" s="58"/>
      <c r="CI165" s="58"/>
      <c r="CJ165" s="58"/>
      <c r="CK165" s="58"/>
      <c r="CL165" s="58"/>
      <c r="CM165" s="58"/>
      <c r="CN165" s="58"/>
      <c r="CO165" s="58"/>
      <c r="CP165" s="58"/>
      <c r="CQ165" s="58"/>
      <c r="CR165" s="58"/>
      <c r="CS165" s="58"/>
      <c r="CT165" s="58"/>
      <c r="CU165" s="58"/>
      <c r="CV165" s="58"/>
      <c r="CW165" s="58"/>
      <c r="CX165" s="58"/>
      <c r="CY165" s="58"/>
      <c r="CZ165" s="58"/>
      <c r="DA165" s="58"/>
      <c r="DB165" s="58"/>
      <c r="DC165" s="58"/>
      <c r="DD165" s="58"/>
      <c r="DE165" s="58"/>
      <c r="DF165" s="58"/>
      <c r="DG165" s="58"/>
      <c r="DH165" s="58"/>
      <c r="DI165" s="58"/>
      <c r="DJ165" s="58"/>
      <c r="DK165" s="58"/>
      <c r="DL165" s="58"/>
      <c r="DM165" s="58"/>
      <c r="DN165" s="58"/>
      <c r="DO165" s="58"/>
      <c r="DP165" s="58"/>
      <c r="DQ165" s="58"/>
      <c r="DR165" s="58"/>
      <c r="DS165" s="58"/>
      <c r="DT165" s="58"/>
      <c r="DU165" s="58"/>
      <c r="DV165" s="58"/>
      <c r="DW165" s="58"/>
      <c r="DX165" s="58"/>
      <c r="DY165" s="58"/>
      <c r="DZ165" s="58"/>
      <c r="EA165" s="58"/>
      <c r="EB165" s="58"/>
      <c r="EC165" s="58"/>
      <c r="ED165" s="58"/>
      <c r="EE165" s="58"/>
      <c r="EF165" s="58"/>
    </row>
    <row r="166" spans="1:136" ht="14.1" customHeight="1"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58"/>
      <c r="DB166" s="58"/>
      <c r="DC166" s="58"/>
      <c r="DD166" s="58"/>
      <c r="DE166" s="58"/>
      <c r="DF166" s="58"/>
      <c r="DG166" s="58"/>
      <c r="DH166" s="58"/>
      <c r="DI166" s="58"/>
      <c r="DJ166" s="58"/>
      <c r="DK166" s="58"/>
      <c r="DL166" s="58"/>
      <c r="DM166" s="58"/>
      <c r="DN166" s="58"/>
      <c r="DO166" s="58"/>
      <c r="DP166" s="58"/>
      <c r="DQ166" s="58"/>
      <c r="DR166" s="58"/>
      <c r="DS166" s="58"/>
      <c r="DT166" s="58"/>
      <c r="DU166" s="58"/>
      <c r="DV166" s="58"/>
      <c r="DW166" s="58"/>
      <c r="DX166" s="58"/>
      <c r="DY166" s="58"/>
      <c r="DZ166" s="58"/>
      <c r="EA166" s="58"/>
      <c r="EB166" s="58"/>
      <c r="EC166" s="58"/>
      <c r="ED166" s="58"/>
      <c r="EE166" s="58"/>
      <c r="EF166" s="58"/>
    </row>
    <row r="167" spans="1:136" ht="14.1" customHeight="1"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c r="CH167" s="58"/>
      <c r="CI167" s="58"/>
      <c r="CJ167" s="58"/>
      <c r="CK167" s="58"/>
      <c r="CL167" s="58"/>
      <c r="CM167" s="58"/>
      <c r="CN167" s="58"/>
      <c r="CO167" s="58"/>
      <c r="CP167" s="58"/>
      <c r="CQ167" s="58"/>
      <c r="CR167" s="58"/>
      <c r="CS167" s="58"/>
      <c r="CT167" s="58"/>
      <c r="CU167" s="58"/>
      <c r="CV167" s="58"/>
      <c r="CW167" s="58"/>
      <c r="CX167" s="58"/>
      <c r="CY167" s="58"/>
      <c r="CZ167" s="58"/>
      <c r="DA167" s="58"/>
      <c r="DB167" s="58"/>
      <c r="DC167" s="58"/>
      <c r="DD167" s="58"/>
      <c r="DE167" s="58"/>
      <c r="DF167" s="58"/>
      <c r="DG167" s="58"/>
      <c r="DH167" s="58"/>
      <c r="DI167" s="58"/>
      <c r="DJ167" s="58"/>
      <c r="DK167" s="58"/>
      <c r="DL167" s="58"/>
      <c r="DM167" s="58"/>
      <c r="DN167" s="58"/>
      <c r="DO167" s="58"/>
      <c r="DP167" s="58"/>
      <c r="DQ167" s="58"/>
      <c r="DR167" s="58"/>
      <c r="DS167" s="58"/>
      <c r="DT167" s="58"/>
      <c r="DU167" s="58"/>
      <c r="DV167" s="58"/>
      <c r="DW167" s="58"/>
      <c r="DX167" s="58"/>
      <c r="DY167" s="58"/>
      <c r="DZ167" s="58"/>
      <c r="EA167" s="58"/>
      <c r="EB167" s="58"/>
      <c r="EC167" s="58"/>
      <c r="ED167" s="58"/>
      <c r="EE167" s="58"/>
      <c r="EF167" s="58"/>
    </row>
    <row r="168" spans="1:136" ht="14.1" customHeight="1"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row>
    <row r="169" spans="1:136" ht="14.1" customHeight="1"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58"/>
      <c r="CG169" s="58"/>
      <c r="CH169" s="58"/>
      <c r="CI169" s="58"/>
      <c r="CJ169" s="58"/>
      <c r="CK169" s="58"/>
      <c r="CL169" s="58"/>
      <c r="CM169" s="58"/>
      <c r="CN169" s="58"/>
      <c r="CO169" s="58"/>
      <c r="CP169" s="58"/>
      <c r="CQ169" s="58"/>
      <c r="CR169" s="58"/>
      <c r="CS169" s="58"/>
      <c r="CT169" s="58"/>
      <c r="CU169" s="58"/>
      <c r="CV169" s="58"/>
      <c r="CW169" s="58"/>
      <c r="CX169" s="58"/>
      <c r="CY169" s="58"/>
      <c r="CZ169" s="58"/>
      <c r="DA169" s="58"/>
      <c r="DB169" s="58"/>
      <c r="DC169" s="58"/>
      <c r="DD169" s="58"/>
      <c r="DE169" s="58"/>
      <c r="DF169" s="58"/>
      <c r="DG169" s="58"/>
      <c r="DH169" s="58"/>
      <c r="DI169" s="58"/>
      <c r="DJ169" s="58"/>
      <c r="DK169" s="58"/>
      <c r="DL169" s="58"/>
      <c r="DM169" s="58"/>
      <c r="DN169" s="58"/>
      <c r="DO169" s="58"/>
      <c r="DP169" s="58"/>
      <c r="DQ169" s="58"/>
      <c r="DR169" s="58"/>
      <c r="DS169" s="58"/>
      <c r="DT169" s="58"/>
      <c r="DU169" s="58"/>
      <c r="DV169" s="58"/>
      <c r="DW169" s="58"/>
      <c r="DX169" s="58"/>
      <c r="DY169" s="58"/>
      <c r="DZ169" s="58"/>
      <c r="EA169" s="58"/>
      <c r="EB169" s="58"/>
      <c r="EC169" s="58"/>
      <c r="ED169" s="58"/>
      <c r="EE169" s="58"/>
      <c r="EF169" s="58"/>
    </row>
    <row r="170" spans="1:136" ht="14.1" customHeight="1"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c r="CH170" s="58"/>
      <c r="CI170" s="58"/>
      <c r="CJ170" s="58"/>
      <c r="CK170" s="58"/>
      <c r="CL170" s="58"/>
      <c r="CM170" s="58"/>
      <c r="CN170" s="58"/>
      <c r="CO170" s="58"/>
      <c r="CP170" s="58"/>
      <c r="CQ170" s="58"/>
      <c r="CR170" s="58"/>
      <c r="CS170" s="58"/>
      <c r="CT170" s="58"/>
      <c r="CU170" s="58"/>
      <c r="CV170" s="58"/>
      <c r="CW170" s="58"/>
      <c r="CX170" s="58"/>
      <c r="CY170" s="58"/>
      <c r="CZ170" s="58"/>
      <c r="DA170" s="58"/>
      <c r="DB170" s="58"/>
      <c r="DC170" s="58"/>
      <c r="DD170" s="58"/>
      <c r="DE170" s="58"/>
      <c r="DF170" s="58"/>
      <c r="DG170" s="58"/>
      <c r="DH170" s="58"/>
      <c r="DI170" s="58"/>
      <c r="DJ170" s="58"/>
      <c r="DK170" s="58"/>
      <c r="DL170" s="58"/>
      <c r="DM170" s="58"/>
      <c r="DN170" s="58"/>
      <c r="DO170" s="58"/>
      <c r="DP170" s="58"/>
      <c r="DQ170" s="58"/>
      <c r="DR170" s="58"/>
      <c r="DS170" s="58"/>
      <c r="DT170" s="58"/>
      <c r="DU170" s="58"/>
      <c r="DV170" s="58"/>
      <c r="DW170" s="58"/>
      <c r="DX170" s="58"/>
      <c r="DY170" s="58"/>
      <c r="DZ170" s="58"/>
      <c r="EA170" s="58"/>
      <c r="EB170" s="58"/>
      <c r="EC170" s="58"/>
      <c r="ED170" s="58"/>
      <c r="EE170" s="58"/>
      <c r="EF170" s="58"/>
    </row>
    <row r="171" spans="1:136" ht="14.1" customHeight="1"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c r="CH171" s="58"/>
      <c r="CI171" s="58"/>
      <c r="CJ171" s="58"/>
      <c r="CK171" s="58"/>
      <c r="CL171" s="58"/>
      <c r="CM171" s="58"/>
      <c r="CN171" s="58"/>
      <c r="CO171" s="58"/>
      <c r="CP171" s="58"/>
      <c r="CQ171" s="58"/>
      <c r="CR171" s="58"/>
      <c r="CS171" s="58"/>
      <c r="CT171" s="58"/>
      <c r="CU171" s="58"/>
      <c r="CV171" s="58"/>
      <c r="CW171" s="58"/>
      <c r="CX171" s="58"/>
      <c r="CY171" s="58"/>
      <c r="CZ171" s="58"/>
      <c r="DA171" s="58"/>
      <c r="DB171" s="58"/>
      <c r="DC171" s="58"/>
      <c r="DD171" s="58"/>
      <c r="DE171" s="58"/>
      <c r="DF171" s="58"/>
      <c r="DG171" s="58"/>
      <c r="DH171" s="58"/>
      <c r="DI171" s="58"/>
      <c r="DJ171" s="58"/>
      <c r="DK171" s="58"/>
      <c r="DL171" s="58"/>
      <c r="DM171" s="58"/>
      <c r="DN171" s="58"/>
      <c r="DO171" s="58"/>
      <c r="DP171" s="58"/>
      <c r="DQ171" s="58"/>
      <c r="DR171" s="58"/>
      <c r="DS171" s="58"/>
      <c r="DT171" s="58"/>
      <c r="DU171" s="58"/>
      <c r="DV171" s="58"/>
      <c r="DW171" s="58"/>
      <c r="DX171" s="58"/>
      <c r="DY171" s="58"/>
      <c r="DZ171" s="58"/>
      <c r="EA171" s="58"/>
      <c r="EB171" s="58"/>
      <c r="EC171" s="58"/>
      <c r="ED171" s="58"/>
      <c r="EE171" s="58"/>
      <c r="EF171" s="58"/>
    </row>
  </sheetData>
  <mergeCells count="1">
    <mergeCell ref="B14:K25"/>
  </mergeCells>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pane xSplit="1" ySplit="8" topLeftCell="B9" activePane="bottomRight" state="frozen"/>
      <selection pane="topRight" activeCell="B1" sqref="B1"/>
      <selection pane="bottomLeft" activeCell="A11" sqref="A11"/>
      <selection pane="bottomRight"/>
    </sheetView>
  </sheetViews>
  <sheetFormatPr defaultColWidth="10.7109375" defaultRowHeight="12" customHeight="1" x14ac:dyDescent="0.2"/>
  <cols>
    <col min="1" max="1" width="10.7109375" style="82" customWidth="1"/>
    <col min="2" max="8" width="10.7109375" style="90" customWidth="1"/>
    <col min="9" max="16384" width="10.7109375" style="10"/>
  </cols>
  <sheetData>
    <row r="1" spans="1:8" s="173" customFormat="1" ht="12" customHeight="1" x14ac:dyDescent="0.2">
      <c r="A1" s="171"/>
      <c r="B1" s="172" t="s">
        <v>97</v>
      </c>
      <c r="C1" s="172" t="s">
        <v>9</v>
      </c>
      <c r="D1" s="172" t="s">
        <v>98</v>
      </c>
      <c r="E1" s="172" t="s">
        <v>7</v>
      </c>
      <c r="F1" s="172" t="s">
        <v>6</v>
      </c>
      <c r="G1" s="172" t="s">
        <v>4</v>
      </c>
      <c r="H1" s="172" t="s">
        <v>99</v>
      </c>
    </row>
    <row r="2" spans="1:8" s="173" customFormat="1" ht="12" customHeight="1" x14ac:dyDescent="0.2">
      <c r="A2" s="174" t="s">
        <v>666</v>
      </c>
      <c r="B2" s="175" t="s">
        <v>211</v>
      </c>
      <c r="C2" s="175" t="s">
        <v>212</v>
      </c>
      <c r="D2" s="175" t="s">
        <v>213</v>
      </c>
      <c r="E2" s="175" t="s">
        <v>214</v>
      </c>
      <c r="F2" s="175" t="s">
        <v>215</v>
      </c>
      <c r="G2" s="175" t="s">
        <v>216</v>
      </c>
      <c r="H2" s="175" t="s">
        <v>217</v>
      </c>
    </row>
    <row r="3" spans="1:8" s="173" customFormat="1" ht="12" hidden="1" customHeight="1" x14ac:dyDescent="0.2">
      <c r="A3" s="75" t="s">
        <v>148</v>
      </c>
      <c r="B3" s="75"/>
      <c r="C3" s="75"/>
      <c r="D3" s="75"/>
      <c r="E3" s="75"/>
      <c r="F3" s="75"/>
      <c r="G3" s="75"/>
      <c r="H3" s="75"/>
    </row>
    <row r="4" spans="1:8" s="173" customFormat="1" ht="12" customHeight="1" x14ac:dyDescent="0.2">
      <c r="A4" s="76" t="s">
        <v>30</v>
      </c>
      <c r="B4" s="75" t="s">
        <v>150</v>
      </c>
      <c r="C4" s="75" t="s">
        <v>150</v>
      </c>
      <c r="D4" s="75" t="s">
        <v>150</v>
      </c>
      <c r="E4" s="75" t="s">
        <v>150</v>
      </c>
      <c r="F4" s="75" t="s">
        <v>150</v>
      </c>
      <c r="G4" s="75" t="s">
        <v>150</v>
      </c>
      <c r="H4" s="75" t="s">
        <v>150</v>
      </c>
    </row>
    <row r="5" spans="1:8" ht="12" hidden="1" customHeight="1" x14ac:dyDescent="0.2">
      <c r="A5" s="76" t="s">
        <v>74</v>
      </c>
      <c r="B5" s="76" t="s">
        <v>95</v>
      </c>
      <c r="C5" s="76" t="s">
        <v>95</v>
      </c>
      <c r="D5" s="76" t="s">
        <v>95</v>
      </c>
      <c r="E5" s="76" t="s">
        <v>95</v>
      </c>
      <c r="F5" s="76" t="s">
        <v>95</v>
      </c>
      <c r="G5" s="76" t="s">
        <v>95</v>
      </c>
      <c r="H5" s="76" t="s">
        <v>95</v>
      </c>
    </row>
    <row r="6" spans="1:8" ht="12" hidden="1" customHeight="1" x14ac:dyDescent="0.2">
      <c r="A6" s="76" t="s">
        <v>76</v>
      </c>
      <c r="B6" s="76"/>
      <c r="C6" s="76"/>
      <c r="D6" s="76"/>
      <c r="E6" s="76"/>
      <c r="F6" s="76"/>
      <c r="G6" s="76"/>
      <c r="H6" s="76"/>
    </row>
    <row r="7" spans="1:8" ht="12" hidden="1" customHeight="1" x14ac:dyDescent="0.2">
      <c r="A7" s="76" t="s">
        <v>153</v>
      </c>
      <c r="B7" s="76" t="s">
        <v>96</v>
      </c>
      <c r="C7" s="76" t="s">
        <v>96</v>
      </c>
      <c r="D7" s="76" t="s">
        <v>96</v>
      </c>
      <c r="E7" s="76" t="s">
        <v>96</v>
      </c>
      <c r="F7" s="76" t="s">
        <v>96</v>
      </c>
      <c r="G7" s="76" t="s">
        <v>96</v>
      </c>
      <c r="H7" s="76" t="s">
        <v>96</v>
      </c>
    </row>
    <row r="8" spans="1:8" ht="12" hidden="1" customHeight="1" x14ac:dyDescent="0.2">
      <c r="A8" s="76" t="s">
        <v>154</v>
      </c>
      <c r="B8" s="76" t="s">
        <v>218</v>
      </c>
      <c r="C8" s="76" t="s">
        <v>219</v>
      </c>
      <c r="D8" s="76" t="s">
        <v>220</v>
      </c>
      <c r="E8" s="76" t="s">
        <v>221</v>
      </c>
      <c r="F8" s="76" t="s">
        <v>222</v>
      </c>
      <c r="G8" s="76" t="s">
        <v>223</v>
      </c>
      <c r="H8" s="76" t="s">
        <v>224</v>
      </c>
    </row>
    <row r="9" spans="1:8" ht="12" customHeight="1" x14ac:dyDescent="0.2">
      <c r="A9" s="82">
        <v>34789</v>
      </c>
      <c r="B9" s="89">
        <v>5</v>
      </c>
      <c r="C9" s="89">
        <v>21</v>
      </c>
      <c r="D9" s="89">
        <v>-1</v>
      </c>
      <c r="E9" s="89">
        <v>26</v>
      </c>
      <c r="F9" s="89">
        <v>2</v>
      </c>
      <c r="G9" s="89">
        <v>18</v>
      </c>
      <c r="H9" s="89">
        <v>12</v>
      </c>
    </row>
    <row r="10" spans="1:8" ht="12" customHeight="1" x14ac:dyDescent="0.2">
      <c r="A10" s="82">
        <v>34880</v>
      </c>
      <c r="B10" s="89">
        <v>5</v>
      </c>
      <c r="C10" s="89">
        <v>24</v>
      </c>
      <c r="D10" s="89">
        <v>18</v>
      </c>
      <c r="E10" s="89">
        <v>21</v>
      </c>
      <c r="F10" s="89">
        <v>3</v>
      </c>
      <c r="G10" s="89">
        <v>15</v>
      </c>
      <c r="H10" s="89">
        <v>17</v>
      </c>
    </row>
    <row r="11" spans="1:8" ht="12" customHeight="1" x14ac:dyDescent="0.2">
      <c r="A11" s="82">
        <v>34972</v>
      </c>
      <c r="B11" s="89">
        <v>6</v>
      </c>
      <c r="C11" s="89">
        <v>22</v>
      </c>
      <c r="D11" s="89">
        <v>4</v>
      </c>
      <c r="E11" s="89">
        <v>24</v>
      </c>
      <c r="F11" s="89">
        <v>8</v>
      </c>
      <c r="G11" s="89">
        <v>22</v>
      </c>
      <c r="H11" s="89">
        <v>-8</v>
      </c>
    </row>
    <row r="12" spans="1:8" ht="12" customHeight="1" x14ac:dyDescent="0.2">
      <c r="A12" s="82">
        <v>35064</v>
      </c>
      <c r="B12" s="89">
        <v>-2</v>
      </c>
      <c r="C12" s="89">
        <v>15</v>
      </c>
      <c r="D12" s="89">
        <v>13</v>
      </c>
      <c r="E12" s="89">
        <v>16</v>
      </c>
      <c r="F12" s="89">
        <v>13</v>
      </c>
      <c r="G12" s="89">
        <v>24</v>
      </c>
      <c r="H12" s="89">
        <v>26</v>
      </c>
    </row>
    <row r="13" spans="1:8" ht="12" customHeight="1" x14ac:dyDescent="0.2">
      <c r="A13" s="82" t="s">
        <v>675</v>
      </c>
      <c r="B13" s="89"/>
      <c r="C13" s="89"/>
      <c r="D13" s="89"/>
      <c r="E13" s="89"/>
      <c r="F13" s="89"/>
      <c r="G13" s="89"/>
      <c r="H13" s="89"/>
    </row>
    <row r="14" spans="1:8" ht="12" customHeight="1" x14ac:dyDescent="0.2">
      <c r="A14" s="82">
        <v>41364</v>
      </c>
      <c r="B14" s="89">
        <v>-23.6</v>
      </c>
      <c r="C14" s="89">
        <v>2.8666670000000001</v>
      </c>
      <c r="D14" s="89">
        <v>-7.9666670000000002</v>
      </c>
      <c r="E14" s="89">
        <v>-6.9666670000000002</v>
      </c>
      <c r="F14" s="89">
        <v>-9.4333329999999993</v>
      </c>
      <c r="G14" s="89">
        <v>-6.4</v>
      </c>
      <c r="H14" s="89">
        <v>13.566667000000001</v>
      </c>
    </row>
    <row r="15" spans="1:8" ht="12" customHeight="1" x14ac:dyDescent="0.2">
      <c r="A15" s="82">
        <v>41455</v>
      </c>
      <c r="B15" s="89">
        <v>-23.3</v>
      </c>
      <c r="C15" s="89">
        <v>12.1</v>
      </c>
      <c r="D15" s="89">
        <v>8.9666669999999993</v>
      </c>
      <c r="E15" s="89">
        <v>-6.266667</v>
      </c>
      <c r="F15" s="89">
        <v>-6.3333329999999997</v>
      </c>
      <c r="G15" s="89">
        <v>6.9666670000000002</v>
      </c>
      <c r="H15" s="89">
        <v>17.899999999999999</v>
      </c>
    </row>
    <row r="16" spans="1:8" ht="12" customHeight="1" x14ac:dyDescent="0.2">
      <c r="A16" s="82">
        <v>41547</v>
      </c>
      <c r="B16" s="89">
        <v>-16.533332999999999</v>
      </c>
      <c r="C16" s="89">
        <v>0.13333300000000001</v>
      </c>
      <c r="D16" s="89">
        <v>4.9666670000000002</v>
      </c>
      <c r="E16" s="89">
        <v>-10.866667</v>
      </c>
      <c r="F16" s="89">
        <v>-18.100000000000001</v>
      </c>
      <c r="G16" s="89">
        <v>-3.7</v>
      </c>
      <c r="H16" s="89">
        <v>-7.5</v>
      </c>
    </row>
    <row r="17" spans="1:8" ht="12" customHeight="1" x14ac:dyDescent="0.2">
      <c r="A17" s="82">
        <v>41639</v>
      </c>
      <c r="B17" s="89">
        <v>-21.733332999999998</v>
      </c>
      <c r="C17" s="89">
        <v>-8.0333330000000007</v>
      </c>
      <c r="D17" s="89">
        <v>3.6333329999999999</v>
      </c>
      <c r="E17" s="89">
        <v>-26.4</v>
      </c>
      <c r="F17" s="89">
        <v>-11.1</v>
      </c>
      <c r="G17" s="89">
        <v>1.3</v>
      </c>
      <c r="H17" s="89">
        <v>4.5666669999999998</v>
      </c>
    </row>
    <row r="18" spans="1:8" ht="12" customHeight="1" x14ac:dyDescent="0.2">
      <c r="A18" s="82">
        <v>41729</v>
      </c>
      <c r="B18" s="89">
        <v>-18.866666666666664</v>
      </c>
      <c r="C18" s="89">
        <v>6.3</v>
      </c>
      <c r="D18" s="89">
        <v>13.299999999999999</v>
      </c>
      <c r="E18" s="89">
        <v>-13</v>
      </c>
      <c r="F18" s="89">
        <v>-10.866666666666667</v>
      </c>
      <c r="G18" s="89">
        <v>0.83333333333333337</v>
      </c>
      <c r="H18" s="89">
        <v>-25.033333333333331</v>
      </c>
    </row>
    <row r="19" spans="1:8" ht="12" customHeight="1" x14ac:dyDescent="0.2">
      <c r="B19" s="89"/>
      <c r="C19" s="89"/>
      <c r="D19" s="89"/>
      <c r="E19" s="89"/>
      <c r="F19" s="89"/>
      <c r="G19" s="89"/>
      <c r="H19" s="89"/>
    </row>
    <row r="20" spans="1:8" ht="12" customHeight="1" x14ac:dyDescent="0.2">
      <c r="B20" s="89"/>
      <c r="C20" s="89"/>
      <c r="D20" s="89"/>
      <c r="E20" s="89"/>
      <c r="F20" s="89"/>
      <c r="G20" s="89"/>
      <c r="H20" s="89"/>
    </row>
    <row r="21" spans="1:8" ht="12" customHeight="1" x14ac:dyDescent="0.2">
      <c r="B21" s="89"/>
      <c r="C21" s="89"/>
      <c r="D21" s="89"/>
      <c r="E21" s="89"/>
      <c r="F21" s="89"/>
      <c r="G21" s="89"/>
      <c r="H21" s="89"/>
    </row>
    <row r="22" spans="1:8" ht="12" customHeight="1" x14ac:dyDescent="0.2">
      <c r="B22" s="89"/>
      <c r="C22" s="89"/>
      <c r="D22" s="89"/>
      <c r="E22" s="89"/>
      <c r="F22" s="89"/>
      <c r="G22" s="89"/>
      <c r="H22" s="89"/>
    </row>
    <row r="23" spans="1:8" ht="12" customHeight="1" x14ac:dyDescent="0.2">
      <c r="B23" s="89"/>
      <c r="C23" s="89"/>
      <c r="D23" s="89"/>
      <c r="E23" s="89"/>
      <c r="F23" s="89"/>
      <c r="G23" s="89"/>
      <c r="H23" s="89"/>
    </row>
    <row r="24" spans="1:8" ht="12" customHeight="1" x14ac:dyDescent="0.2">
      <c r="B24" s="89"/>
      <c r="C24" s="89"/>
      <c r="D24" s="89"/>
      <c r="E24" s="89"/>
      <c r="F24" s="89"/>
      <c r="G24" s="89"/>
      <c r="H24" s="89"/>
    </row>
    <row r="25" spans="1:8" ht="12" customHeight="1" x14ac:dyDescent="0.2">
      <c r="B25" s="89"/>
      <c r="C25" s="89"/>
      <c r="D25" s="89"/>
      <c r="E25" s="89"/>
      <c r="F25" s="89"/>
      <c r="G25" s="89"/>
      <c r="H25" s="89"/>
    </row>
    <row r="26" spans="1:8" ht="12" customHeight="1" x14ac:dyDescent="0.2">
      <c r="B26" s="89"/>
      <c r="C26" s="89"/>
      <c r="D26" s="89"/>
      <c r="E26" s="89"/>
      <c r="F26" s="89"/>
      <c r="G26" s="89"/>
      <c r="H26" s="89"/>
    </row>
    <row r="27" spans="1:8" ht="12" customHeight="1" x14ac:dyDescent="0.2">
      <c r="B27" s="89"/>
      <c r="C27" s="89"/>
      <c r="D27" s="89"/>
      <c r="E27" s="89"/>
      <c r="F27" s="89"/>
      <c r="G27" s="89"/>
      <c r="H27" s="89"/>
    </row>
    <row r="28" spans="1:8" ht="12" customHeight="1" x14ac:dyDescent="0.2">
      <c r="B28" s="89"/>
      <c r="C28" s="89"/>
      <c r="D28" s="89"/>
      <c r="E28" s="89"/>
      <c r="F28" s="89"/>
      <c r="G28" s="89"/>
      <c r="H28" s="89"/>
    </row>
    <row r="29" spans="1:8" ht="12" customHeight="1" x14ac:dyDescent="0.2">
      <c r="B29" s="89"/>
      <c r="C29" s="89"/>
      <c r="D29" s="89"/>
      <c r="E29" s="89"/>
      <c r="F29" s="89"/>
      <c r="G29" s="89"/>
      <c r="H29" s="89"/>
    </row>
    <row r="30" spans="1:8" ht="12" customHeight="1" x14ac:dyDescent="0.2">
      <c r="B30" s="89"/>
      <c r="C30" s="89"/>
      <c r="D30" s="89"/>
      <c r="E30" s="89"/>
      <c r="F30" s="89"/>
      <c r="G30" s="89"/>
      <c r="H30" s="89"/>
    </row>
    <row r="31" spans="1:8" ht="12" customHeight="1" x14ac:dyDescent="0.2">
      <c r="B31" s="89"/>
      <c r="C31" s="89"/>
      <c r="D31" s="89"/>
      <c r="E31" s="89"/>
      <c r="F31" s="89"/>
      <c r="G31" s="89"/>
      <c r="H31" s="89"/>
    </row>
    <row r="32" spans="1:8" ht="12" customHeight="1" x14ac:dyDescent="0.2">
      <c r="B32" s="89"/>
      <c r="C32" s="89"/>
      <c r="D32" s="89"/>
      <c r="E32" s="89"/>
      <c r="F32" s="89"/>
      <c r="G32" s="89"/>
      <c r="H32" s="89"/>
    </row>
    <row r="33" spans="2:8" ht="12" customHeight="1" x14ac:dyDescent="0.2">
      <c r="B33" s="89"/>
      <c r="C33" s="89"/>
      <c r="D33" s="89"/>
      <c r="E33" s="89"/>
      <c r="F33" s="89"/>
      <c r="G33" s="89"/>
      <c r="H33" s="89"/>
    </row>
    <row r="34" spans="2:8" ht="12" customHeight="1" x14ac:dyDescent="0.2">
      <c r="B34" s="89"/>
      <c r="C34" s="89"/>
      <c r="D34" s="89"/>
      <c r="E34" s="89"/>
      <c r="F34" s="89"/>
      <c r="G34" s="89"/>
      <c r="H34" s="89"/>
    </row>
    <row r="35" spans="2:8" ht="12" customHeight="1" x14ac:dyDescent="0.2">
      <c r="B35" s="89"/>
      <c r="C35" s="89"/>
      <c r="D35" s="89"/>
      <c r="E35" s="89"/>
      <c r="F35" s="89"/>
      <c r="G35" s="89"/>
      <c r="H35" s="89"/>
    </row>
    <row r="36" spans="2:8" ht="12" customHeight="1" x14ac:dyDescent="0.2">
      <c r="B36" s="89"/>
      <c r="C36" s="89"/>
      <c r="D36" s="89"/>
      <c r="E36" s="89"/>
      <c r="F36" s="89"/>
      <c r="G36" s="89"/>
      <c r="H36" s="89"/>
    </row>
    <row r="37" spans="2:8" ht="12" customHeight="1" x14ac:dyDescent="0.2">
      <c r="B37" s="89"/>
      <c r="C37" s="89"/>
      <c r="D37" s="89"/>
      <c r="E37" s="89"/>
      <c r="F37" s="89"/>
      <c r="G37" s="89"/>
      <c r="H37" s="89"/>
    </row>
    <row r="38" spans="2:8" ht="12" customHeight="1" x14ac:dyDescent="0.2">
      <c r="B38" s="89"/>
      <c r="C38" s="89"/>
      <c r="D38" s="89"/>
      <c r="E38" s="89"/>
      <c r="F38" s="89"/>
      <c r="G38" s="89"/>
      <c r="H38" s="89"/>
    </row>
    <row r="39" spans="2:8" ht="12" customHeight="1" x14ac:dyDescent="0.2">
      <c r="B39" s="89"/>
      <c r="C39" s="89"/>
      <c r="D39" s="89"/>
      <c r="E39" s="89"/>
      <c r="F39" s="89"/>
      <c r="G39" s="89"/>
      <c r="H39" s="89"/>
    </row>
    <row r="40" spans="2:8" ht="12" customHeight="1" x14ac:dyDescent="0.2">
      <c r="B40" s="89"/>
      <c r="C40" s="89"/>
      <c r="D40" s="89"/>
      <c r="E40" s="89"/>
      <c r="F40" s="89"/>
      <c r="G40" s="89"/>
      <c r="H40" s="89"/>
    </row>
    <row r="41" spans="2:8" ht="12" customHeight="1" x14ac:dyDescent="0.2">
      <c r="B41" s="89"/>
      <c r="C41" s="89"/>
      <c r="D41" s="89"/>
      <c r="E41" s="89"/>
      <c r="F41" s="89"/>
      <c r="G41" s="89"/>
      <c r="H41" s="89"/>
    </row>
    <row r="42" spans="2:8" ht="12" customHeight="1" x14ac:dyDescent="0.2">
      <c r="B42" s="89"/>
      <c r="C42" s="89"/>
      <c r="D42" s="89"/>
      <c r="E42" s="89"/>
      <c r="F42" s="89"/>
      <c r="G42" s="89"/>
      <c r="H42" s="89"/>
    </row>
    <row r="43" spans="2:8" ht="12" customHeight="1" x14ac:dyDescent="0.2">
      <c r="B43" s="89"/>
      <c r="C43" s="89"/>
      <c r="D43" s="89"/>
      <c r="E43" s="89"/>
      <c r="F43" s="89"/>
      <c r="G43" s="89"/>
      <c r="H43" s="89"/>
    </row>
    <row r="44" spans="2:8" ht="12" customHeight="1" x14ac:dyDescent="0.2">
      <c r="B44" s="89"/>
      <c r="C44" s="89"/>
      <c r="D44" s="89"/>
      <c r="E44" s="89"/>
      <c r="F44" s="89"/>
      <c r="G44" s="89"/>
      <c r="H44" s="89"/>
    </row>
    <row r="45" spans="2:8" ht="12" customHeight="1" x14ac:dyDescent="0.2">
      <c r="B45" s="89"/>
      <c r="C45" s="89"/>
      <c r="D45" s="89"/>
      <c r="E45" s="89"/>
      <c r="F45" s="89"/>
      <c r="G45" s="89"/>
      <c r="H45" s="89"/>
    </row>
    <row r="46" spans="2:8" ht="12" customHeight="1" x14ac:dyDescent="0.2">
      <c r="B46" s="89"/>
      <c r="C46" s="89"/>
      <c r="D46" s="89"/>
      <c r="E46" s="89"/>
      <c r="F46" s="89"/>
      <c r="G46" s="89"/>
      <c r="H46" s="89"/>
    </row>
    <row r="47" spans="2:8" ht="12" customHeight="1" x14ac:dyDescent="0.2">
      <c r="B47" s="89"/>
      <c r="C47" s="89"/>
      <c r="D47" s="89"/>
      <c r="E47" s="89"/>
      <c r="F47" s="89"/>
      <c r="G47" s="89"/>
      <c r="H47" s="89"/>
    </row>
    <row r="48" spans="2:8" ht="12" customHeight="1" x14ac:dyDescent="0.2">
      <c r="B48" s="89"/>
      <c r="C48" s="89"/>
      <c r="D48" s="89"/>
      <c r="E48" s="89"/>
      <c r="F48" s="89"/>
      <c r="G48" s="89"/>
      <c r="H48" s="89"/>
    </row>
    <row r="49" spans="2:8" ht="12" customHeight="1" x14ac:dyDescent="0.2">
      <c r="B49" s="89"/>
      <c r="C49" s="89"/>
      <c r="D49" s="89"/>
      <c r="E49" s="89"/>
      <c r="F49" s="89"/>
      <c r="G49" s="89"/>
      <c r="H49" s="89"/>
    </row>
    <row r="50" spans="2:8" ht="12" customHeight="1" x14ac:dyDescent="0.2">
      <c r="B50" s="89"/>
      <c r="C50" s="89"/>
      <c r="D50" s="89"/>
      <c r="E50" s="89"/>
      <c r="F50" s="89"/>
      <c r="G50" s="89"/>
      <c r="H50" s="89"/>
    </row>
    <row r="51" spans="2:8" ht="12" customHeight="1" x14ac:dyDescent="0.2">
      <c r="B51" s="89"/>
      <c r="C51" s="89"/>
      <c r="D51" s="89"/>
      <c r="E51" s="89"/>
      <c r="F51" s="89"/>
      <c r="G51" s="89"/>
      <c r="H51" s="89"/>
    </row>
    <row r="52" spans="2:8" ht="12" customHeight="1" x14ac:dyDescent="0.2">
      <c r="B52" s="89"/>
      <c r="C52" s="89"/>
      <c r="D52" s="89"/>
      <c r="E52" s="89"/>
      <c r="F52" s="89"/>
      <c r="G52" s="89"/>
      <c r="H52" s="89"/>
    </row>
    <row r="53" spans="2:8" ht="12" customHeight="1" x14ac:dyDescent="0.2">
      <c r="B53" s="89"/>
      <c r="C53" s="89"/>
      <c r="D53" s="89"/>
      <c r="E53" s="89"/>
      <c r="F53" s="89"/>
      <c r="G53" s="89"/>
      <c r="H53" s="89"/>
    </row>
    <row r="54" spans="2:8" ht="12" customHeight="1" x14ac:dyDescent="0.2">
      <c r="B54" s="89"/>
      <c r="C54" s="89"/>
      <c r="D54" s="89"/>
      <c r="E54" s="89"/>
      <c r="F54" s="89"/>
      <c r="G54" s="89"/>
      <c r="H54" s="89"/>
    </row>
    <row r="55" spans="2:8" ht="12" customHeight="1" x14ac:dyDescent="0.2">
      <c r="B55" s="89"/>
      <c r="C55" s="89"/>
      <c r="D55" s="89"/>
      <c r="E55" s="89"/>
      <c r="F55" s="89"/>
      <c r="G55" s="89"/>
      <c r="H55" s="89"/>
    </row>
    <row r="56" spans="2:8" ht="12" customHeight="1" x14ac:dyDescent="0.2">
      <c r="B56" s="89"/>
      <c r="C56" s="89"/>
      <c r="D56" s="89"/>
      <c r="E56" s="89"/>
      <c r="F56" s="89"/>
      <c r="G56" s="89"/>
      <c r="H56" s="89"/>
    </row>
    <row r="57" spans="2:8" ht="12" customHeight="1" x14ac:dyDescent="0.2">
      <c r="B57" s="89"/>
      <c r="C57" s="89"/>
      <c r="D57" s="89"/>
      <c r="E57" s="89"/>
      <c r="F57" s="89"/>
      <c r="G57" s="89"/>
      <c r="H57" s="89"/>
    </row>
    <row r="58" spans="2:8" ht="12" customHeight="1" x14ac:dyDescent="0.2">
      <c r="B58" s="89"/>
      <c r="C58" s="89"/>
      <c r="D58" s="89"/>
      <c r="E58" s="89"/>
      <c r="F58" s="89"/>
      <c r="G58" s="89"/>
      <c r="H58" s="89"/>
    </row>
    <row r="59" spans="2:8" ht="12" customHeight="1" x14ac:dyDescent="0.2">
      <c r="B59" s="89"/>
      <c r="C59" s="89"/>
      <c r="D59" s="89"/>
      <c r="E59" s="89"/>
      <c r="F59" s="89"/>
      <c r="G59" s="89"/>
      <c r="H59" s="89"/>
    </row>
    <row r="60" spans="2:8" ht="12" customHeight="1" x14ac:dyDescent="0.2">
      <c r="B60" s="89"/>
      <c r="C60" s="89"/>
      <c r="D60" s="89"/>
      <c r="E60" s="89"/>
      <c r="F60" s="89"/>
      <c r="G60" s="89"/>
      <c r="H60" s="89"/>
    </row>
    <row r="61" spans="2:8" ht="12" customHeight="1" x14ac:dyDescent="0.2">
      <c r="B61" s="89"/>
      <c r="C61" s="89"/>
      <c r="D61" s="89"/>
      <c r="E61" s="89"/>
      <c r="F61" s="89"/>
      <c r="G61" s="89"/>
      <c r="H61" s="89"/>
    </row>
    <row r="62" spans="2:8" ht="12" customHeight="1" x14ac:dyDescent="0.2">
      <c r="B62" s="89"/>
      <c r="C62" s="89"/>
      <c r="D62" s="89"/>
      <c r="E62" s="89"/>
      <c r="F62" s="89"/>
      <c r="G62" s="89"/>
      <c r="H62" s="89"/>
    </row>
    <row r="63" spans="2:8" ht="12" customHeight="1" x14ac:dyDescent="0.2">
      <c r="B63" s="89"/>
      <c r="C63" s="89"/>
      <c r="D63" s="89"/>
      <c r="E63" s="89"/>
      <c r="F63" s="89"/>
      <c r="G63" s="89"/>
      <c r="H63" s="89"/>
    </row>
    <row r="64" spans="2:8" ht="12" customHeight="1" x14ac:dyDescent="0.2">
      <c r="B64" s="89"/>
      <c r="C64" s="89"/>
      <c r="D64" s="89"/>
      <c r="E64" s="89"/>
      <c r="F64" s="89"/>
      <c r="G64" s="89"/>
      <c r="H64" s="89"/>
    </row>
    <row r="65" spans="2:8" ht="12" customHeight="1" x14ac:dyDescent="0.2">
      <c r="B65" s="89"/>
      <c r="C65" s="89"/>
      <c r="D65" s="89"/>
      <c r="E65" s="89"/>
      <c r="F65" s="89"/>
      <c r="G65" s="89"/>
      <c r="H65" s="89"/>
    </row>
    <row r="66" spans="2:8" ht="12" customHeight="1" x14ac:dyDescent="0.2">
      <c r="B66" s="89"/>
      <c r="C66" s="89"/>
      <c r="D66" s="89"/>
      <c r="E66" s="89"/>
      <c r="F66" s="89"/>
      <c r="G66" s="89"/>
      <c r="H66" s="89"/>
    </row>
    <row r="67" spans="2:8" ht="12" customHeight="1" x14ac:dyDescent="0.2">
      <c r="B67" s="89"/>
      <c r="C67" s="89"/>
      <c r="D67" s="89"/>
      <c r="E67" s="89"/>
      <c r="F67" s="89"/>
      <c r="G67" s="89"/>
      <c r="H67" s="89"/>
    </row>
    <row r="68" spans="2:8" ht="12" customHeight="1" x14ac:dyDescent="0.2">
      <c r="B68" s="89"/>
      <c r="C68" s="89"/>
      <c r="D68" s="89"/>
      <c r="E68" s="89"/>
      <c r="F68" s="89"/>
      <c r="G68" s="89"/>
      <c r="H68" s="89"/>
    </row>
    <row r="69" spans="2:8" ht="12" customHeight="1" x14ac:dyDescent="0.2">
      <c r="B69" s="89"/>
      <c r="C69" s="89"/>
      <c r="D69" s="89"/>
      <c r="E69" s="89"/>
      <c r="F69" s="89"/>
      <c r="G69" s="89"/>
      <c r="H69" s="89"/>
    </row>
    <row r="70" spans="2:8" ht="12" customHeight="1" x14ac:dyDescent="0.2">
      <c r="B70" s="89"/>
      <c r="C70" s="89"/>
      <c r="D70" s="89"/>
      <c r="E70" s="89"/>
      <c r="F70" s="89"/>
      <c r="G70" s="89"/>
      <c r="H70" s="89"/>
    </row>
    <row r="71" spans="2:8" ht="12" customHeight="1" x14ac:dyDescent="0.2">
      <c r="B71" s="89"/>
      <c r="C71" s="89"/>
      <c r="D71" s="89"/>
      <c r="E71" s="89"/>
      <c r="F71" s="89"/>
      <c r="G71" s="89"/>
      <c r="H71" s="89"/>
    </row>
    <row r="72" spans="2:8" ht="12" customHeight="1" x14ac:dyDescent="0.2">
      <c r="B72" s="89"/>
      <c r="C72" s="89"/>
      <c r="D72" s="89"/>
      <c r="E72" s="89"/>
      <c r="F72" s="89"/>
      <c r="G72" s="89"/>
      <c r="H72" s="89"/>
    </row>
    <row r="73" spans="2:8" ht="12" customHeight="1" x14ac:dyDescent="0.2">
      <c r="B73" s="89"/>
      <c r="C73" s="89"/>
      <c r="D73" s="89"/>
      <c r="E73" s="89"/>
      <c r="F73" s="89"/>
      <c r="G73" s="89"/>
      <c r="H73" s="89"/>
    </row>
    <row r="74" spans="2:8" ht="12" customHeight="1" x14ac:dyDescent="0.2">
      <c r="B74" s="89"/>
      <c r="C74" s="89"/>
      <c r="D74" s="89"/>
      <c r="E74" s="89"/>
      <c r="F74" s="89"/>
      <c r="G74" s="89"/>
      <c r="H74" s="89"/>
    </row>
    <row r="75" spans="2:8" ht="12" customHeight="1" x14ac:dyDescent="0.2">
      <c r="B75" s="89"/>
      <c r="C75" s="89"/>
      <c r="D75" s="89"/>
      <c r="E75" s="89"/>
      <c r="F75" s="89"/>
      <c r="G75" s="89"/>
      <c r="H75" s="89"/>
    </row>
    <row r="76" spans="2:8" ht="12" customHeight="1" x14ac:dyDescent="0.2">
      <c r="B76" s="89"/>
      <c r="C76" s="89"/>
      <c r="D76" s="89"/>
      <c r="E76" s="89"/>
      <c r="F76" s="89"/>
      <c r="G76" s="89"/>
      <c r="H76" s="89"/>
    </row>
  </sheetData>
  <phoneticPr fontId="4"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66"/>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104" customWidth="1"/>
    <col min="2" max="11" width="10.7109375" style="93" customWidth="1"/>
    <col min="12" max="93" width="10.7109375" style="38"/>
    <col min="94" max="16384" width="10.7109375" style="14"/>
  </cols>
  <sheetData>
    <row r="1" spans="1:93" s="170" customFormat="1" ht="12" customHeight="1" x14ac:dyDescent="0.2">
      <c r="A1" s="148"/>
      <c r="B1" s="149" t="s">
        <v>11</v>
      </c>
      <c r="C1" s="149" t="s">
        <v>10</v>
      </c>
      <c r="D1" s="149" t="s">
        <v>9</v>
      </c>
      <c r="E1" s="149" t="s">
        <v>8</v>
      </c>
      <c r="F1" s="149" t="s">
        <v>7</v>
      </c>
      <c r="G1" s="149" t="s">
        <v>6</v>
      </c>
      <c r="H1" s="149" t="s">
        <v>12</v>
      </c>
      <c r="I1" s="149" t="s">
        <v>4</v>
      </c>
      <c r="J1" s="149" t="s">
        <v>3</v>
      </c>
      <c r="K1" s="149" t="s">
        <v>2</v>
      </c>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row>
    <row r="2" spans="1:93" s="170" customFormat="1" ht="12" customHeight="1" x14ac:dyDescent="0.2">
      <c r="A2" s="165" t="s">
        <v>669</v>
      </c>
      <c r="B2" s="166" t="s">
        <v>373</v>
      </c>
      <c r="C2" s="166" t="s">
        <v>374</v>
      </c>
      <c r="D2" s="166" t="s">
        <v>375</v>
      </c>
      <c r="E2" s="166" t="s">
        <v>376</v>
      </c>
      <c r="F2" s="166" t="s">
        <v>377</v>
      </c>
      <c r="G2" s="166" t="s">
        <v>378</v>
      </c>
      <c r="H2" s="166" t="s">
        <v>379</v>
      </c>
      <c r="I2" s="166" t="s">
        <v>380</v>
      </c>
      <c r="J2" s="166" t="s">
        <v>381</v>
      </c>
      <c r="K2" s="166" t="s">
        <v>382</v>
      </c>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row>
    <row r="3" spans="1:93" s="170" customFormat="1" ht="12" hidden="1" customHeight="1" x14ac:dyDescent="0.2">
      <c r="A3" s="167" t="s">
        <v>148</v>
      </c>
      <c r="B3" s="168"/>
      <c r="C3" s="168"/>
      <c r="D3" s="168"/>
      <c r="E3" s="168"/>
      <c r="F3" s="168"/>
      <c r="G3" s="168"/>
      <c r="H3" s="168"/>
      <c r="I3" s="168"/>
      <c r="J3" s="168"/>
      <c r="K3" s="168"/>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row>
    <row r="4" spans="1:93" s="170" customFormat="1" ht="12" customHeight="1" x14ac:dyDescent="0.2">
      <c r="A4" s="105" t="s">
        <v>30</v>
      </c>
      <c r="B4" s="168" t="s">
        <v>101</v>
      </c>
      <c r="C4" s="168" t="s">
        <v>101</v>
      </c>
      <c r="D4" s="168" t="s">
        <v>101</v>
      </c>
      <c r="E4" s="168" t="s">
        <v>101</v>
      </c>
      <c r="F4" s="168" t="s">
        <v>101</v>
      </c>
      <c r="G4" s="168" t="s">
        <v>101</v>
      </c>
      <c r="H4" s="168" t="s">
        <v>101</v>
      </c>
      <c r="I4" s="168" t="s">
        <v>101</v>
      </c>
      <c r="J4" s="168" t="s">
        <v>101</v>
      </c>
      <c r="K4" s="168" t="s">
        <v>101</v>
      </c>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row>
    <row r="5" spans="1:93" ht="12" hidden="1" customHeight="1" x14ac:dyDescent="0.2">
      <c r="A5" s="105" t="s">
        <v>74</v>
      </c>
      <c r="B5" s="102" t="s">
        <v>384</v>
      </c>
      <c r="C5" s="102" t="s">
        <v>384</v>
      </c>
      <c r="D5" s="102" t="s">
        <v>384</v>
      </c>
      <c r="E5" s="102" t="s">
        <v>384</v>
      </c>
      <c r="F5" s="102" t="s">
        <v>384</v>
      </c>
      <c r="G5" s="102" t="s">
        <v>384</v>
      </c>
      <c r="H5" s="102" t="s">
        <v>384</v>
      </c>
      <c r="I5" s="102" t="s">
        <v>384</v>
      </c>
      <c r="J5" s="102" t="s">
        <v>384</v>
      </c>
      <c r="K5" s="102" t="s">
        <v>384</v>
      </c>
    </row>
    <row r="6" spans="1:93" ht="12" hidden="1" customHeight="1" x14ac:dyDescent="0.2">
      <c r="A6" s="105" t="s">
        <v>76</v>
      </c>
      <c r="B6" s="102" t="s">
        <v>371</v>
      </c>
      <c r="C6" s="102" t="s">
        <v>371</v>
      </c>
      <c r="D6" s="102" t="s">
        <v>371</v>
      </c>
      <c r="E6" s="102" t="s">
        <v>371</v>
      </c>
      <c r="F6" s="102" t="s">
        <v>371</v>
      </c>
      <c r="G6" s="102" t="s">
        <v>371</v>
      </c>
      <c r="H6" s="102" t="s">
        <v>371</v>
      </c>
      <c r="I6" s="102" t="s">
        <v>371</v>
      </c>
      <c r="J6" s="102" t="s">
        <v>371</v>
      </c>
      <c r="K6" s="102" t="s">
        <v>371</v>
      </c>
    </row>
    <row r="7" spans="1:93" ht="12" hidden="1" customHeight="1" x14ac:dyDescent="0.2">
      <c r="A7" s="105" t="s">
        <v>153</v>
      </c>
      <c r="B7" s="102" t="s">
        <v>96</v>
      </c>
      <c r="C7" s="102" t="s">
        <v>96</v>
      </c>
      <c r="D7" s="102" t="s">
        <v>96</v>
      </c>
      <c r="E7" s="102" t="s">
        <v>96</v>
      </c>
      <c r="F7" s="102" t="s">
        <v>96</v>
      </c>
      <c r="G7" s="102" t="s">
        <v>96</v>
      </c>
      <c r="H7" s="102" t="s">
        <v>96</v>
      </c>
      <c r="I7" s="102" t="s">
        <v>96</v>
      </c>
      <c r="J7" s="102" t="s">
        <v>96</v>
      </c>
      <c r="K7" s="102" t="s">
        <v>96</v>
      </c>
    </row>
    <row r="8" spans="1:93" ht="12" hidden="1" customHeight="1" x14ac:dyDescent="0.2">
      <c r="A8" s="105" t="s">
        <v>154</v>
      </c>
      <c r="B8" s="102" t="s">
        <v>225</v>
      </c>
      <c r="C8" s="102" t="s">
        <v>226</v>
      </c>
      <c r="D8" s="102" t="s">
        <v>227</v>
      </c>
      <c r="E8" s="102" t="s">
        <v>228</v>
      </c>
      <c r="F8" s="102" t="s">
        <v>229</v>
      </c>
      <c r="G8" s="102" t="s">
        <v>230</v>
      </c>
      <c r="H8" s="102" t="s">
        <v>231</v>
      </c>
      <c r="I8" s="102" t="s">
        <v>232</v>
      </c>
      <c r="J8" s="102" t="s">
        <v>233</v>
      </c>
      <c r="K8" s="102" t="s">
        <v>234</v>
      </c>
    </row>
    <row r="9" spans="1:93" ht="12" customHeight="1" x14ac:dyDescent="0.2">
      <c r="A9" s="103">
        <v>24197</v>
      </c>
      <c r="B9" s="92">
        <v>9275.6</v>
      </c>
      <c r="C9" s="92"/>
      <c r="D9" s="92">
        <v>8736.7000000000007</v>
      </c>
      <c r="E9" s="92"/>
      <c r="F9" s="92">
        <v>12728</v>
      </c>
      <c r="G9" s="92">
        <v>11912.6</v>
      </c>
      <c r="H9" s="92">
        <v>6832.4</v>
      </c>
      <c r="I9" s="92">
        <v>8885.7000000000007</v>
      </c>
      <c r="J9" s="92"/>
      <c r="K9" s="92">
        <v>11242.8</v>
      </c>
    </row>
    <row r="10" spans="1:93" ht="12" customHeight="1" x14ac:dyDescent="0.2">
      <c r="A10" s="103">
        <v>24288</v>
      </c>
      <c r="B10" s="92">
        <v>9590.7999999999993</v>
      </c>
      <c r="C10" s="92">
        <v>8882.7000000000007</v>
      </c>
      <c r="D10" s="92">
        <v>8527.2999999999993</v>
      </c>
      <c r="E10" s="92"/>
      <c r="F10" s="92">
        <v>11336.2</v>
      </c>
      <c r="G10" s="92">
        <v>10229.9</v>
      </c>
      <c r="H10" s="92">
        <v>5866.3</v>
      </c>
      <c r="I10" s="92">
        <v>10117.700000000001</v>
      </c>
      <c r="J10" s="92"/>
      <c r="K10" s="92">
        <v>10696.1</v>
      </c>
    </row>
    <row r="11" spans="1:93" ht="12" customHeight="1" x14ac:dyDescent="0.2">
      <c r="A11" s="103">
        <v>24380</v>
      </c>
      <c r="B11" s="92">
        <v>9425.9</v>
      </c>
      <c r="C11" s="92">
        <v>8489.5</v>
      </c>
      <c r="D11" s="92">
        <v>8553.5</v>
      </c>
      <c r="E11" s="92"/>
      <c r="F11" s="92">
        <v>9928.7999999999993</v>
      </c>
      <c r="G11" s="92">
        <v>8741</v>
      </c>
      <c r="H11" s="92">
        <v>4780.8999999999996</v>
      </c>
      <c r="I11" s="92">
        <v>10005.6</v>
      </c>
      <c r="J11" s="92"/>
      <c r="K11" s="92">
        <v>9744.1</v>
      </c>
    </row>
    <row r="12" spans="1:93" ht="12" customHeight="1" x14ac:dyDescent="0.2">
      <c r="A12" s="103">
        <v>24472</v>
      </c>
      <c r="B12" s="92">
        <v>9773.5</v>
      </c>
      <c r="C12" s="92">
        <v>8981.9</v>
      </c>
      <c r="D12" s="92">
        <v>9056.7999999999993</v>
      </c>
      <c r="E12" s="92"/>
      <c r="F12" s="92">
        <v>10157.299999999999</v>
      </c>
      <c r="G12" s="92">
        <v>9871.7000000000007</v>
      </c>
      <c r="H12" s="92">
        <v>4242</v>
      </c>
      <c r="I12" s="92">
        <v>10034.4</v>
      </c>
      <c r="J12" s="92"/>
      <c r="K12" s="92">
        <v>8615</v>
      </c>
    </row>
    <row r="13" spans="1:93" ht="12" customHeight="1" x14ac:dyDescent="0.2">
      <c r="A13" s="103" t="s">
        <v>675</v>
      </c>
      <c r="B13" s="92"/>
      <c r="C13" s="92"/>
      <c r="D13" s="92"/>
      <c r="E13" s="92"/>
      <c r="F13" s="92"/>
      <c r="G13" s="92"/>
      <c r="H13" s="92"/>
      <c r="I13" s="92"/>
      <c r="J13" s="92"/>
      <c r="K13" s="92"/>
    </row>
    <row r="14" spans="1:93" ht="12" customHeight="1" x14ac:dyDescent="0.2">
      <c r="A14" s="103">
        <v>41364</v>
      </c>
      <c r="B14" s="92">
        <v>1133944.2</v>
      </c>
      <c r="C14" s="92">
        <v>1254213.8</v>
      </c>
      <c r="D14" s="92">
        <v>938729.6</v>
      </c>
      <c r="E14" s="92">
        <v>990944</v>
      </c>
      <c r="F14" s="92">
        <v>937671.2</v>
      </c>
      <c r="G14" s="92">
        <v>1079469.5</v>
      </c>
      <c r="H14" s="92">
        <v>869013.6</v>
      </c>
      <c r="I14" s="92">
        <v>1151247.5</v>
      </c>
      <c r="J14" s="92">
        <v>1024653.6</v>
      </c>
      <c r="K14" s="92">
        <v>1019491.9</v>
      </c>
    </row>
    <row r="15" spans="1:93" ht="12" customHeight="1" x14ac:dyDescent="0.2">
      <c r="A15" s="103">
        <v>41455</v>
      </c>
      <c r="B15" s="92">
        <v>1156109.3999999999</v>
      </c>
      <c r="C15" s="92">
        <v>1291887.2</v>
      </c>
      <c r="D15" s="92">
        <v>933465.2</v>
      </c>
      <c r="E15" s="92">
        <v>1063618.5</v>
      </c>
      <c r="F15" s="92">
        <v>947293.7</v>
      </c>
      <c r="G15" s="92">
        <v>1074699.6000000001</v>
      </c>
      <c r="H15" s="92">
        <v>907290.7</v>
      </c>
      <c r="I15" s="92">
        <v>1194764.1000000001</v>
      </c>
      <c r="J15" s="92">
        <v>1018867.7</v>
      </c>
      <c r="K15" s="92">
        <v>1013874.5</v>
      </c>
    </row>
    <row r="16" spans="1:93" ht="12" customHeight="1" x14ac:dyDescent="0.2">
      <c r="A16" s="103">
        <v>41547</v>
      </c>
      <c r="B16" s="92">
        <v>1174823.6000000001</v>
      </c>
      <c r="C16" s="92">
        <v>1293603.1000000001</v>
      </c>
      <c r="D16" s="92">
        <v>973971.3</v>
      </c>
      <c r="E16" s="92">
        <v>1005436</v>
      </c>
      <c r="F16" s="92">
        <v>934656.9</v>
      </c>
      <c r="G16" s="92">
        <v>1081077.2</v>
      </c>
      <c r="H16" s="92">
        <v>931881</v>
      </c>
      <c r="I16" s="92">
        <v>1221850.3999999999</v>
      </c>
      <c r="J16" s="92">
        <v>1023644.1</v>
      </c>
      <c r="K16" s="92">
        <v>1015335.9</v>
      </c>
    </row>
    <row r="17" spans="1:11" ht="12" customHeight="1" x14ac:dyDescent="0.2">
      <c r="A17" s="103">
        <v>41639</v>
      </c>
      <c r="B17" s="92">
        <v>1200656.8999999999</v>
      </c>
      <c r="C17" s="92">
        <v>1306435.2</v>
      </c>
      <c r="D17" s="92">
        <v>1045868.9</v>
      </c>
      <c r="E17" s="92">
        <v>936303.2</v>
      </c>
      <c r="F17" s="92">
        <v>951565.8</v>
      </c>
      <c r="G17" s="92">
        <v>1107020.2</v>
      </c>
      <c r="H17" s="92">
        <v>978921.4</v>
      </c>
      <c r="I17" s="92">
        <v>1243035.3999999999</v>
      </c>
      <c r="J17" s="92">
        <v>1036597.7</v>
      </c>
      <c r="K17" s="92">
        <v>1024981.3</v>
      </c>
    </row>
    <row r="18" spans="1:11" ht="12" customHeight="1" x14ac:dyDescent="0.2">
      <c r="A18" s="103"/>
      <c r="B18" s="92"/>
      <c r="C18" s="92"/>
      <c r="D18" s="92"/>
      <c r="E18" s="92"/>
      <c r="F18" s="92"/>
      <c r="G18" s="92"/>
      <c r="H18" s="92"/>
      <c r="I18" s="92"/>
      <c r="J18" s="92"/>
      <c r="K18" s="92"/>
    </row>
    <row r="19" spans="1:11" ht="12" customHeight="1" x14ac:dyDescent="0.2">
      <c r="A19" s="103"/>
      <c r="B19" s="92"/>
      <c r="C19" s="92"/>
      <c r="D19" s="92"/>
      <c r="E19" s="92"/>
      <c r="F19" s="92"/>
      <c r="G19" s="92"/>
      <c r="H19" s="92"/>
      <c r="I19" s="92"/>
      <c r="J19" s="92"/>
      <c r="K19" s="92"/>
    </row>
    <row r="20" spans="1:11" ht="12" customHeight="1" x14ac:dyDescent="0.2">
      <c r="A20" s="103"/>
      <c r="B20" s="92"/>
      <c r="C20" s="92"/>
      <c r="D20" s="92"/>
      <c r="E20" s="92"/>
      <c r="F20" s="92"/>
      <c r="G20" s="92"/>
      <c r="H20" s="92"/>
      <c r="I20" s="92"/>
      <c r="J20" s="92"/>
      <c r="K20" s="92"/>
    </row>
    <row r="21" spans="1:11" ht="12" customHeight="1" x14ac:dyDescent="0.2">
      <c r="A21" s="103"/>
      <c r="B21" s="92"/>
      <c r="C21" s="92"/>
      <c r="D21" s="92"/>
      <c r="E21" s="92"/>
      <c r="F21" s="92"/>
      <c r="G21" s="92"/>
      <c r="H21" s="92"/>
      <c r="I21" s="92"/>
      <c r="J21" s="92"/>
      <c r="K21" s="92"/>
    </row>
    <row r="22" spans="1:11" ht="12" customHeight="1" x14ac:dyDescent="0.2">
      <c r="A22" s="103"/>
      <c r="B22" s="92"/>
      <c r="C22" s="92"/>
      <c r="D22" s="92"/>
      <c r="E22" s="92"/>
      <c r="F22" s="92"/>
      <c r="G22" s="92"/>
      <c r="H22" s="92"/>
      <c r="I22" s="92"/>
      <c r="J22" s="92"/>
      <c r="K22" s="92"/>
    </row>
    <row r="23" spans="1:11" ht="12" customHeight="1" x14ac:dyDescent="0.2">
      <c r="A23" s="103"/>
      <c r="B23" s="92"/>
      <c r="C23" s="92"/>
      <c r="D23" s="92"/>
      <c r="E23" s="92"/>
      <c r="F23" s="92"/>
      <c r="G23" s="92"/>
      <c r="H23" s="92"/>
      <c r="I23" s="92"/>
      <c r="J23" s="92"/>
      <c r="K23" s="92"/>
    </row>
    <row r="24" spans="1:11" ht="12" customHeight="1" x14ac:dyDescent="0.2">
      <c r="A24" s="103"/>
      <c r="B24" s="92"/>
      <c r="C24" s="92"/>
      <c r="D24" s="92"/>
      <c r="E24" s="92"/>
      <c r="F24" s="92"/>
      <c r="G24" s="92"/>
      <c r="H24" s="92"/>
      <c r="I24" s="92"/>
      <c r="J24" s="92"/>
      <c r="K24" s="92"/>
    </row>
    <row r="25" spans="1:11" ht="12" customHeight="1" x14ac:dyDescent="0.2">
      <c r="A25" s="103"/>
      <c r="B25" s="92"/>
      <c r="C25" s="92"/>
      <c r="D25" s="92"/>
      <c r="E25" s="92"/>
      <c r="F25" s="92"/>
      <c r="G25" s="92"/>
      <c r="H25" s="92"/>
      <c r="I25" s="92"/>
      <c r="J25" s="92"/>
      <c r="K25" s="92"/>
    </row>
    <row r="26" spans="1:11" ht="12" customHeight="1" x14ac:dyDescent="0.2">
      <c r="A26" s="103"/>
      <c r="B26" s="92"/>
      <c r="C26" s="92"/>
      <c r="D26" s="92"/>
      <c r="E26" s="92"/>
      <c r="F26" s="92"/>
      <c r="G26" s="92"/>
      <c r="H26" s="92"/>
      <c r="I26" s="92"/>
      <c r="J26" s="92"/>
      <c r="K26" s="92"/>
    </row>
    <row r="27" spans="1:11" ht="12" customHeight="1" x14ac:dyDescent="0.2">
      <c r="A27" s="103"/>
      <c r="B27" s="92"/>
      <c r="C27" s="92"/>
      <c r="D27" s="92"/>
      <c r="E27" s="92"/>
      <c r="F27" s="92"/>
      <c r="G27" s="92"/>
      <c r="H27" s="92"/>
      <c r="I27" s="92"/>
      <c r="J27" s="92"/>
      <c r="K27" s="92"/>
    </row>
    <row r="28" spans="1:11" ht="12" customHeight="1" x14ac:dyDescent="0.2">
      <c r="A28" s="103"/>
      <c r="B28" s="92"/>
      <c r="C28" s="92"/>
      <c r="D28" s="92"/>
      <c r="E28" s="92"/>
      <c r="F28" s="92"/>
      <c r="G28" s="92"/>
      <c r="H28" s="92"/>
      <c r="I28" s="92"/>
      <c r="J28" s="92"/>
      <c r="K28" s="92"/>
    </row>
    <row r="29" spans="1:11" ht="12" customHeight="1" x14ac:dyDescent="0.2">
      <c r="A29" s="103"/>
      <c r="B29" s="92"/>
      <c r="C29" s="92"/>
      <c r="D29" s="92"/>
      <c r="E29" s="92"/>
      <c r="F29" s="92"/>
      <c r="G29" s="92"/>
      <c r="H29" s="92"/>
      <c r="I29" s="92"/>
      <c r="J29" s="92"/>
      <c r="K29" s="92"/>
    </row>
    <row r="30" spans="1:11" ht="12" customHeight="1" x14ac:dyDescent="0.2">
      <c r="A30" s="103"/>
      <c r="B30" s="92"/>
      <c r="C30" s="92"/>
      <c r="D30" s="92"/>
      <c r="E30" s="92"/>
      <c r="F30" s="92"/>
      <c r="G30" s="92"/>
      <c r="H30" s="92"/>
      <c r="I30" s="92"/>
      <c r="J30" s="92"/>
      <c r="K30" s="92"/>
    </row>
    <row r="31" spans="1:11" ht="12" customHeight="1" x14ac:dyDescent="0.2">
      <c r="A31" s="103"/>
      <c r="B31" s="92"/>
      <c r="C31" s="92"/>
      <c r="D31" s="92"/>
      <c r="E31" s="92"/>
      <c r="F31" s="92"/>
      <c r="G31" s="92"/>
      <c r="H31" s="92"/>
      <c r="I31" s="92"/>
      <c r="J31" s="92"/>
      <c r="K31" s="92"/>
    </row>
    <row r="32" spans="1:11" ht="12" customHeight="1" x14ac:dyDescent="0.2">
      <c r="A32" s="103"/>
      <c r="B32" s="92"/>
      <c r="C32" s="92"/>
      <c r="D32" s="92"/>
      <c r="E32" s="92"/>
      <c r="F32" s="92"/>
      <c r="G32" s="92"/>
      <c r="H32" s="92"/>
      <c r="I32" s="92"/>
      <c r="J32" s="92"/>
      <c r="K32" s="92"/>
    </row>
    <row r="33" spans="1:11" ht="12" customHeight="1" x14ac:dyDescent="0.2">
      <c r="A33" s="103"/>
      <c r="B33" s="92"/>
      <c r="C33" s="92"/>
      <c r="D33" s="92"/>
      <c r="E33" s="92"/>
      <c r="F33" s="92"/>
      <c r="G33" s="92"/>
      <c r="H33" s="92"/>
      <c r="I33" s="92"/>
      <c r="J33" s="92"/>
      <c r="K33" s="92"/>
    </row>
    <row r="34" spans="1:11" ht="12" customHeight="1" x14ac:dyDescent="0.2">
      <c r="A34" s="103"/>
      <c r="B34" s="92"/>
      <c r="C34" s="92"/>
      <c r="D34" s="92"/>
      <c r="E34" s="92"/>
      <c r="F34" s="92"/>
      <c r="G34" s="92"/>
      <c r="H34" s="92"/>
      <c r="I34" s="92"/>
      <c r="J34" s="92"/>
      <c r="K34" s="92"/>
    </row>
    <row r="35" spans="1:11" ht="12" customHeight="1" x14ac:dyDescent="0.2">
      <c r="A35" s="103"/>
      <c r="B35" s="92"/>
      <c r="C35" s="92"/>
      <c r="D35" s="92"/>
      <c r="E35" s="92"/>
      <c r="F35" s="92"/>
      <c r="G35" s="92"/>
      <c r="H35" s="92"/>
      <c r="I35" s="92"/>
      <c r="J35" s="92"/>
      <c r="K35" s="92"/>
    </row>
    <row r="36" spans="1:11" ht="12" customHeight="1" x14ac:dyDescent="0.2">
      <c r="A36" s="103"/>
      <c r="B36" s="92"/>
      <c r="C36" s="92"/>
      <c r="D36" s="92"/>
      <c r="E36" s="92"/>
      <c r="F36" s="92"/>
      <c r="G36" s="92"/>
      <c r="H36" s="92"/>
      <c r="I36" s="92"/>
      <c r="J36" s="92"/>
      <c r="K36" s="92"/>
    </row>
    <row r="37" spans="1:11" ht="12" customHeight="1" x14ac:dyDescent="0.2">
      <c r="A37" s="103"/>
      <c r="B37" s="92"/>
      <c r="C37" s="92"/>
      <c r="D37" s="92"/>
      <c r="E37" s="92"/>
      <c r="F37" s="92"/>
      <c r="G37" s="92"/>
      <c r="H37" s="92"/>
      <c r="I37" s="92"/>
      <c r="J37" s="92"/>
      <c r="K37" s="92"/>
    </row>
    <row r="38" spans="1:11" ht="12" customHeight="1" x14ac:dyDescent="0.2">
      <c r="A38" s="103"/>
      <c r="B38" s="92"/>
      <c r="C38" s="92"/>
      <c r="D38" s="92"/>
      <c r="E38" s="92"/>
      <c r="F38" s="92"/>
      <c r="G38" s="92"/>
      <c r="H38" s="92"/>
      <c r="I38" s="92"/>
      <c r="J38" s="92"/>
      <c r="K38" s="92"/>
    </row>
    <row r="39" spans="1:11" ht="12" customHeight="1" x14ac:dyDescent="0.2">
      <c r="A39" s="103"/>
      <c r="B39" s="92"/>
      <c r="C39" s="92"/>
      <c r="D39" s="92"/>
      <c r="E39" s="92"/>
      <c r="F39" s="92"/>
      <c r="G39" s="92"/>
      <c r="H39" s="92"/>
      <c r="I39" s="92"/>
      <c r="J39" s="92"/>
      <c r="K39" s="92"/>
    </row>
    <row r="40" spans="1:11" ht="12" customHeight="1" x14ac:dyDescent="0.2">
      <c r="A40" s="103"/>
      <c r="B40" s="92"/>
      <c r="C40" s="92"/>
      <c r="D40" s="92"/>
      <c r="E40" s="92"/>
      <c r="F40" s="92"/>
      <c r="G40" s="92"/>
      <c r="H40" s="92"/>
      <c r="I40" s="92"/>
      <c r="J40" s="92"/>
      <c r="K40" s="92"/>
    </row>
    <row r="41" spans="1:11" ht="12" customHeight="1" x14ac:dyDescent="0.2">
      <c r="A41" s="103"/>
      <c r="B41" s="92"/>
      <c r="C41" s="92"/>
      <c r="D41" s="92"/>
      <c r="E41" s="92"/>
      <c r="F41" s="92"/>
      <c r="G41" s="92"/>
      <c r="H41" s="92"/>
      <c r="I41" s="92"/>
      <c r="J41" s="92"/>
      <c r="K41" s="92"/>
    </row>
    <row r="42" spans="1:11" ht="12" customHeight="1" x14ac:dyDescent="0.2">
      <c r="A42" s="103"/>
      <c r="B42" s="92"/>
      <c r="C42" s="92"/>
      <c r="D42" s="92"/>
      <c r="E42" s="92"/>
      <c r="F42" s="92"/>
      <c r="G42" s="92"/>
      <c r="H42" s="92"/>
      <c r="I42" s="92"/>
      <c r="J42" s="92"/>
      <c r="K42" s="92"/>
    </row>
    <row r="43" spans="1:11" ht="12" customHeight="1" x14ac:dyDescent="0.2">
      <c r="A43" s="103"/>
      <c r="B43" s="92"/>
      <c r="C43" s="92"/>
      <c r="D43" s="92"/>
      <c r="E43" s="92"/>
      <c r="F43" s="92"/>
      <c r="G43" s="92"/>
      <c r="H43" s="92"/>
      <c r="I43" s="92"/>
      <c r="J43" s="92"/>
      <c r="K43" s="92"/>
    </row>
    <row r="44" spans="1:11" ht="12" customHeight="1" x14ac:dyDescent="0.2">
      <c r="A44" s="103"/>
      <c r="B44" s="92"/>
      <c r="C44" s="92"/>
      <c r="D44" s="92"/>
      <c r="E44" s="92"/>
      <c r="F44" s="92"/>
      <c r="G44" s="92"/>
      <c r="H44" s="92"/>
      <c r="I44" s="92"/>
      <c r="J44" s="92"/>
      <c r="K44" s="92"/>
    </row>
    <row r="45" spans="1:11" ht="12" customHeight="1" x14ac:dyDescent="0.2">
      <c r="A45" s="103"/>
      <c r="B45" s="92"/>
      <c r="C45" s="92"/>
      <c r="D45" s="92"/>
      <c r="E45" s="92"/>
      <c r="F45" s="92"/>
      <c r="G45" s="92"/>
      <c r="H45" s="92"/>
      <c r="I45" s="92"/>
      <c r="J45" s="92"/>
      <c r="K45" s="92"/>
    </row>
    <row r="46" spans="1:11" ht="12" customHeight="1" x14ac:dyDescent="0.2">
      <c r="A46" s="103"/>
      <c r="B46" s="92"/>
      <c r="C46" s="92"/>
      <c r="D46" s="92"/>
      <c r="E46" s="92"/>
      <c r="F46" s="92"/>
      <c r="G46" s="92"/>
      <c r="H46" s="92"/>
      <c r="I46" s="92"/>
      <c r="J46" s="92"/>
      <c r="K46" s="92"/>
    </row>
    <row r="47" spans="1:11" ht="12" customHeight="1" x14ac:dyDescent="0.2">
      <c r="A47" s="103"/>
      <c r="B47" s="92"/>
      <c r="C47" s="92"/>
      <c r="D47" s="92"/>
      <c r="E47" s="92"/>
      <c r="F47" s="92"/>
      <c r="G47" s="92"/>
      <c r="H47" s="92"/>
      <c r="I47" s="92"/>
      <c r="J47" s="92"/>
      <c r="K47" s="92"/>
    </row>
    <row r="48" spans="1:11" ht="12" customHeight="1" x14ac:dyDescent="0.2">
      <c r="A48" s="103"/>
      <c r="B48" s="92"/>
      <c r="C48" s="92"/>
      <c r="D48" s="92"/>
      <c r="E48" s="92"/>
      <c r="F48" s="92"/>
      <c r="G48" s="92"/>
      <c r="H48" s="92"/>
      <c r="I48" s="92"/>
      <c r="J48" s="92"/>
      <c r="K48" s="92"/>
    </row>
    <row r="49" spans="1:11" ht="12" customHeight="1" x14ac:dyDescent="0.2">
      <c r="A49" s="103"/>
      <c r="B49" s="92"/>
      <c r="C49" s="92"/>
      <c r="D49" s="92"/>
      <c r="E49" s="92"/>
      <c r="F49" s="92"/>
      <c r="G49" s="92"/>
      <c r="H49" s="92"/>
      <c r="I49" s="92"/>
      <c r="J49" s="92"/>
      <c r="K49" s="92"/>
    </row>
    <row r="50" spans="1:11" ht="12" customHeight="1" x14ac:dyDescent="0.2">
      <c r="A50" s="103"/>
      <c r="B50" s="92"/>
      <c r="C50" s="92"/>
      <c r="D50" s="92"/>
      <c r="E50" s="92"/>
      <c r="F50" s="92"/>
      <c r="G50" s="92"/>
      <c r="H50" s="92"/>
      <c r="I50" s="92"/>
      <c r="J50" s="92"/>
      <c r="K50" s="92"/>
    </row>
    <row r="51" spans="1:11" ht="12" customHeight="1" x14ac:dyDescent="0.2">
      <c r="A51" s="103"/>
      <c r="B51" s="92"/>
      <c r="C51" s="92"/>
      <c r="D51" s="92"/>
      <c r="E51" s="92"/>
      <c r="F51" s="92"/>
      <c r="G51" s="92"/>
      <c r="H51" s="92"/>
      <c r="I51" s="92"/>
      <c r="J51" s="92"/>
      <c r="K51" s="92"/>
    </row>
    <row r="52" spans="1:11" ht="12" customHeight="1" x14ac:dyDescent="0.2">
      <c r="A52" s="103"/>
      <c r="B52" s="92"/>
      <c r="C52" s="92"/>
      <c r="D52" s="92"/>
      <c r="E52" s="92"/>
      <c r="F52" s="92"/>
      <c r="G52" s="92"/>
      <c r="H52" s="92"/>
      <c r="I52" s="92"/>
      <c r="J52" s="92"/>
      <c r="K52" s="92"/>
    </row>
    <row r="53" spans="1:11" ht="12" customHeight="1" x14ac:dyDescent="0.2">
      <c r="A53" s="103"/>
      <c r="B53" s="92"/>
      <c r="C53" s="92"/>
      <c r="D53" s="92"/>
      <c r="E53" s="92"/>
      <c r="F53" s="92"/>
      <c r="G53" s="92"/>
      <c r="H53" s="92"/>
      <c r="I53" s="92"/>
      <c r="J53" s="92"/>
      <c r="K53" s="92"/>
    </row>
    <row r="54" spans="1:11" ht="12" customHeight="1" x14ac:dyDescent="0.2">
      <c r="A54" s="103"/>
      <c r="B54" s="92"/>
      <c r="C54" s="92"/>
      <c r="D54" s="92"/>
      <c r="E54" s="92"/>
      <c r="F54" s="92"/>
      <c r="G54" s="92"/>
      <c r="H54" s="92"/>
      <c r="I54" s="92"/>
      <c r="J54" s="92"/>
      <c r="K54" s="92"/>
    </row>
    <row r="55" spans="1:11" ht="12" customHeight="1" x14ac:dyDescent="0.2">
      <c r="A55" s="103"/>
      <c r="B55" s="92"/>
      <c r="C55" s="92"/>
      <c r="D55" s="92"/>
      <c r="E55" s="92"/>
      <c r="F55" s="92"/>
      <c r="G55" s="92"/>
      <c r="H55" s="92"/>
      <c r="I55" s="92"/>
      <c r="J55" s="92"/>
      <c r="K55" s="92"/>
    </row>
    <row r="56" spans="1:11" ht="12" customHeight="1" x14ac:dyDescent="0.2">
      <c r="A56" s="103"/>
      <c r="B56" s="92"/>
      <c r="C56" s="92"/>
      <c r="D56" s="92"/>
      <c r="E56" s="92"/>
      <c r="F56" s="92"/>
      <c r="G56" s="92"/>
      <c r="H56" s="92"/>
      <c r="I56" s="92"/>
      <c r="J56" s="92"/>
      <c r="K56" s="92"/>
    </row>
    <row r="57" spans="1:11" ht="12" customHeight="1" x14ac:dyDescent="0.2">
      <c r="A57" s="103"/>
      <c r="B57" s="92"/>
      <c r="C57" s="92"/>
      <c r="D57" s="92"/>
      <c r="E57" s="92"/>
      <c r="F57" s="92"/>
      <c r="G57" s="92"/>
      <c r="H57" s="92"/>
      <c r="I57" s="92"/>
      <c r="J57" s="92"/>
      <c r="K57" s="92"/>
    </row>
    <row r="58" spans="1:11" ht="12" customHeight="1" x14ac:dyDescent="0.2">
      <c r="A58" s="103"/>
      <c r="B58" s="92"/>
      <c r="C58" s="92"/>
      <c r="D58" s="92"/>
      <c r="E58" s="92"/>
      <c r="F58" s="92"/>
      <c r="G58" s="92"/>
      <c r="H58" s="92"/>
      <c r="I58" s="92"/>
      <c r="J58" s="92"/>
      <c r="K58" s="92"/>
    </row>
    <row r="59" spans="1:11" ht="12" customHeight="1" x14ac:dyDescent="0.2">
      <c r="A59" s="103"/>
      <c r="B59" s="92"/>
      <c r="C59" s="92"/>
      <c r="D59" s="92"/>
      <c r="E59" s="92"/>
      <c r="F59" s="92"/>
      <c r="G59" s="92"/>
      <c r="H59" s="92"/>
      <c r="I59" s="92"/>
      <c r="J59" s="92"/>
      <c r="K59" s="92"/>
    </row>
    <row r="60" spans="1:11" ht="12" customHeight="1" x14ac:dyDescent="0.2">
      <c r="A60" s="103"/>
      <c r="B60" s="92"/>
      <c r="C60" s="92"/>
      <c r="D60" s="92"/>
      <c r="E60" s="92"/>
      <c r="F60" s="92"/>
      <c r="G60" s="92"/>
      <c r="H60" s="92"/>
      <c r="I60" s="92"/>
      <c r="J60" s="92"/>
      <c r="K60" s="92"/>
    </row>
    <row r="61" spans="1:11" ht="12" customHeight="1" x14ac:dyDescent="0.2">
      <c r="A61" s="103"/>
      <c r="B61" s="92"/>
      <c r="C61" s="92"/>
      <c r="D61" s="92"/>
      <c r="E61" s="92"/>
      <c r="F61" s="92"/>
      <c r="G61" s="92"/>
      <c r="H61" s="92"/>
      <c r="I61" s="92"/>
      <c r="J61" s="92"/>
      <c r="K61" s="92"/>
    </row>
    <row r="62" spans="1:11" ht="12" customHeight="1" x14ac:dyDescent="0.2">
      <c r="A62" s="103"/>
      <c r="B62" s="92"/>
      <c r="C62" s="92"/>
      <c r="D62" s="92"/>
      <c r="E62" s="92"/>
      <c r="F62" s="92"/>
      <c r="G62" s="92"/>
      <c r="H62" s="92"/>
      <c r="I62" s="92"/>
      <c r="J62" s="92"/>
      <c r="K62" s="92"/>
    </row>
    <row r="63" spans="1:11" ht="12" customHeight="1" x14ac:dyDescent="0.2">
      <c r="A63" s="103"/>
      <c r="B63" s="92"/>
      <c r="C63" s="92"/>
      <c r="D63" s="92"/>
      <c r="E63" s="92"/>
      <c r="F63" s="92"/>
      <c r="G63" s="92"/>
      <c r="H63" s="92"/>
      <c r="I63" s="92"/>
      <c r="J63" s="92"/>
      <c r="K63" s="92"/>
    </row>
    <row r="64" spans="1:11" ht="12" customHeight="1" x14ac:dyDescent="0.2">
      <c r="A64" s="103"/>
      <c r="B64" s="92"/>
      <c r="C64" s="92"/>
      <c r="D64" s="92"/>
      <c r="E64" s="92"/>
      <c r="F64" s="92"/>
      <c r="G64" s="92"/>
      <c r="H64" s="92"/>
      <c r="I64" s="92"/>
      <c r="J64" s="92"/>
      <c r="K64" s="92"/>
    </row>
    <row r="65" spans="1:11" ht="12" customHeight="1" x14ac:dyDescent="0.2">
      <c r="A65" s="103"/>
      <c r="B65" s="92"/>
      <c r="C65" s="92"/>
      <c r="D65" s="92"/>
      <c r="E65" s="92"/>
      <c r="F65" s="92"/>
      <c r="G65" s="92"/>
      <c r="H65" s="92"/>
      <c r="I65" s="92"/>
      <c r="J65" s="92"/>
      <c r="K65" s="92"/>
    </row>
    <row r="66" spans="1:11" ht="12" customHeight="1" x14ac:dyDescent="0.2">
      <c r="A66" s="103"/>
      <c r="B66" s="92"/>
      <c r="C66" s="92"/>
      <c r="D66" s="92"/>
      <c r="E66" s="92"/>
      <c r="F66" s="92"/>
      <c r="G66" s="92"/>
      <c r="H66" s="92"/>
      <c r="I66" s="92"/>
      <c r="J66" s="92"/>
      <c r="K66" s="92"/>
    </row>
  </sheetData>
  <phoneticPr fontId="4"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F122"/>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5"/>
  <cols>
    <col min="1" max="1" width="10.7109375" style="104" customWidth="1"/>
    <col min="2" max="11" width="10.7109375" style="93" customWidth="1"/>
    <col min="12" max="84" width="10.7109375" style="108"/>
    <col min="85" max="16384" width="10.7109375" style="93"/>
  </cols>
  <sheetData>
    <row r="1" spans="1:84" s="164" customFormat="1" ht="12" customHeight="1" x14ac:dyDescent="0.25">
      <c r="A1" s="148"/>
      <c r="B1" s="149" t="s">
        <v>10</v>
      </c>
      <c r="C1" s="149" t="s">
        <v>9</v>
      </c>
      <c r="D1" s="149" t="s">
        <v>8</v>
      </c>
      <c r="E1" s="149" t="s">
        <v>7</v>
      </c>
      <c r="F1" s="149" t="s">
        <v>6</v>
      </c>
      <c r="G1" s="149" t="s">
        <v>5</v>
      </c>
      <c r="H1" s="149" t="s">
        <v>4</v>
      </c>
      <c r="I1" s="149" t="s">
        <v>3</v>
      </c>
      <c r="J1" s="149" t="s">
        <v>2</v>
      </c>
      <c r="K1" s="149" t="s">
        <v>11</v>
      </c>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row>
    <row r="2" spans="1:84" s="164" customFormat="1" ht="12" customHeight="1" x14ac:dyDescent="0.25">
      <c r="A2" s="165" t="s">
        <v>670</v>
      </c>
      <c r="B2" s="166" t="s">
        <v>385</v>
      </c>
      <c r="C2" s="166" t="s">
        <v>386</v>
      </c>
      <c r="D2" s="166" t="s">
        <v>387</v>
      </c>
      <c r="E2" s="166" t="s">
        <v>388</v>
      </c>
      <c r="F2" s="166" t="s">
        <v>389</v>
      </c>
      <c r="G2" s="166" t="s">
        <v>390</v>
      </c>
      <c r="H2" s="166" t="s">
        <v>391</v>
      </c>
      <c r="I2" s="166" t="s">
        <v>392</v>
      </c>
      <c r="J2" s="166" t="s">
        <v>393</v>
      </c>
      <c r="K2" s="166" t="s">
        <v>394</v>
      </c>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row>
    <row r="3" spans="1:84" s="164" customFormat="1" ht="12" hidden="1" customHeight="1" x14ac:dyDescent="0.25">
      <c r="A3" s="167" t="s">
        <v>148</v>
      </c>
      <c r="B3" s="168"/>
      <c r="C3" s="168"/>
      <c r="D3" s="168"/>
      <c r="E3" s="168"/>
      <c r="F3" s="168"/>
      <c r="G3" s="168"/>
      <c r="H3" s="168"/>
      <c r="I3" s="168"/>
      <c r="J3" s="168"/>
      <c r="K3" s="168"/>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row>
    <row r="4" spans="1:84" s="164" customFormat="1" ht="12" customHeight="1" x14ac:dyDescent="0.25">
      <c r="A4" s="105" t="s">
        <v>30</v>
      </c>
      <c r="B4" s="168" t="s">
        <v>1</v>
      </c>
      <c r="C4" s="168" t="s">
        <v>1</v>
      </c>
      <c r="D4" s="168" t="s">
        <v>1</v>
      </c>
      <c r="E4" s="168" t="s">
        <v>1</v>
      </c>
      <c r="F4" s="168" t="s">
        <v>1</v>
      </c>
      <c r="G4" s="168" t="s">
        <v>1</v>
      </c>
      <c r="H4" s="168" t="s">
        <v>1</v>
      </c>
      <c r="I4" s="168" t="s">
        <v>1</v>
      </c>
      <c r="J4" s="168" t="s">
        <v>1</v>
      </c>
      <c r="K4" s="168" t="s">
        <v>1</v>
      </c>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row>
    <row r="5" spans="1:84" ht="12" hidden="1" customHeight="1" x14ac:dyDescent="0.25">
      <c r="A5" s="105" t="s">
        <v>74</v>
      </c>
      <c r="B5" s="102" t="s">
        <v>100</v>
      </c>
      <c r="C5" s="102" t="s">
        <v>100</v>
      </c>
      <c r="D5" s="102" t="s">
        <v>100</v>
      </c>
      <c r="E5" s="102" t="s">
        <v>100</v>
      </c>
      <c r="F5" s="102" t="s">
        <v>100</v>
      </c>
      <c r="G5" s="102" t="s">
        <v>100</v>
      </c>
      <c r="H5" s="102" t="s">
        <v>100</v>
      </c>
      <c r="I5" s="102" t="s">
        <v>100</v>
      </c>
      <c r="J5" s="102" t="s">
        <v>100</v>
      </c>
      <c r="K5" s="102" t="s">
        <v>100</v>
      </c>
    </row>
    <row r="6" spans="1:84" ht="12" hidden="1" customHeight="1" x14ac:dyDescent="0.25">
      <c r="A6" s="105" t="s">
        <v>76</v>
      </c>
      <c r="B6" s="102"/>
      <c r="C6" s="102"/>
      <c r="D6" s="102"/>
      <c r="E6" s="102"/>
      <c r="F6" s="102"/>
      <c r="G6" s="102"/>
      <c r="H6" s="102"/>
      <c r="I6" s="102"/>
      <c r="J6" s="102"/>
      <c r="K6" s="102"/>
    </row>
    <row r="7" spans="1:84" ht="12" hidden="1" customHeight="1" x14ac:dyDescent="0.25">
      <c r="A7" s="105" t="s">
        <v>153</v>
      </c>
      <c r="B7" s="102" t="s">
        <v>0</v>
      </c>
      <c r="C7" s="102" t="s">
        <v>0</v>
      </c>
      <c r="D7" s="102" t="s">
        <v>0</v>
      </c>
      <c r="E7" s="102" t="s">
        <v>0</v>
      </c>
      <c r="F7" s="102" t="s">
        <v>0</v>
      </c>
      <c r="G7" s="102" t="s">
        <v>0</v>
      </c>
      <c r="H7" s="102" t="s">
        <v>0</v>
      </c>
      <c r="I7" s="102" t="s">
        <v>0</v>
      </c>
      <c r="J7" s="102" t="s">
        <v>0</v>
      </c>
      <c r="K7" s="102" t="s">
        <v>0</v>
      </c>
    </row>
    <row r="8" spans="1:84" ht="12" hidden="1" customHeight="1" x14ac:dyDescent="0.25">
      <c r="A8" s="105" t="s">
        <v>154</v>
      </c>
      <c r="B8" s="102" t="s">
        <v>235</v>
      </c>
      <c r="C8" s="102" t="s">
        <v>236</v>
      </c>
      <c r="D8" s="102" t="s">
        <v>237</v>
      </c>
      <c r="E8" s="102" t="s">
        <v>238</v>
      </c>
      <c r="F8" s="102" t="s">
        <v>239</v>
      </c>
      <c r="G8" s="102" t="s">
        <v>240</v>
      </c>
      <c r="H8" s="102" t="s">
        <v>241</v>
      </c>
      <c r="I8" s="102" t="s">
        <v>242</v>
      </c>
      <c r="J8" s="102" t="s">
        <v>243</v>
      </c>
      <c r="K8" s="102" t="s">
        <v>244</v>
      </c>
    </row>
    <row r="9" spans="1:84" ht="12" customHeight="1" x14ac:dyDescent="0.25">
      <c r="A9" s="103">
        <v>37287</v>
      </c>
      <c r="B9" s="92">
        <v>1565</v>
      </c>
      <c r="C9" s="92">
        <v>576</v>
      </c>
      <c r="D9" s="92">
        <v>373</v>
      </c>
      <c r="E9" s="92">
        <v>749</v>
      </c>
      <c r="F9" s="92">
        <v>3054</v>
      </c>
      <c r="G9" s="92">
        <v>2105</v>
      </c>
      <c r="H9" s="92">
        <v>4012</v>
      </c>
      <c r="I9" s="92">
        <v>2083</v>
      </c>
      <c r="J9" s="92">
        <v>675</v>
      </c>
      <c r="K9" s="92">
        <v>15192</v>
      </c>
    </row>
    <row r="10" spans="1:84" ht="12" customHeight="1" x14ac:dyDescent="0.25">
      <c r="A10" s="103">
        <v>37315</v>
      </c>
      <c r="B10" s="92">
        <v>1539</v>
      </c>
      <c r="C10" s="92">
        <v>579</v>
      </c>
      <c r="D10" s="92">
        <v>355</v>
      </c>
      <c r="E10" s="92">
        <v>707</v>
      </c>
      <c r="F10" s="92">
        <v>2844</v>
      </c>
      <c r="G10" s="92">
        <v>1933</v>
      </c>
      <c r="H10" s="92">
        <v>3795</v>
      </c>
      <c r="I10" s="92">
        <v>1898</v>
      </c>
      <c r="J10" s="92">
        <v>618</v>
      </c>
      <c r="K10" s="92">
        <v>14268</v>
      </c>
    </row>
    <row r="11" spans="1:84" ht="12" customHeight="1" x14ac:dyDescent="0.25">
      <c r="A11" s="103">
        <v>37346</v>
      </c>
      <c r="B11" s="92">
        <v>1665</v>
      </c>
      <c r="C11" s="92">
        <v>613</v>
      </c>
      <c r="D11" s="92">
        <v>365</v>
      </c>
      <c r="E11" s="92">
        <v>769</v>
      </c>
      <c r="F11" s="92">
        <v>3119</v>
      </c>
      <c r="G11" s="92">
        <v>2136</v>
      </c>
      <c r="H11" s="92">
        <v>4195</v>
      </c>
      <c r="I11" s="92">
        <v>2125</v>
      </c>
      <c r="J11" s="92">
        <v>703</v>
      </c>
      <c r="K11" s="92">
        <v>15690</v>
      </c>
    </row>
    <row r="12" spans="1:84" ht="12" customHeight="1" x14ac:dyDescent="0.25">
      <c r="A12" s="103">
        <v>37376</v>
      </c>
      <c r="B12" s="92">
        <v>1522</v>
      </c>
      <c r="C12" s="92">
        <v>566</v>
      </c>
      <c r="D12" s="92">
        <v>310</v>
      </c>
      <c r="E12" s="92">
        <v>741</v>
      </c>
      <c r="F12" s="92">
        <v>3027</v>
      </c>
      <c r="G12" s="92">
        <v>2137</v>
      </c>
      <c r="H12" s="92">
        <v>4005</v>
      </c>
      <c r="I12" s="92">
        <v>2068</v>
      </c>
      <c r="J12" s="92">
        <v>651</v>
      </c>
      <c r="K12" s="92">
        <v>15027</v>
      </c>
    </row>
    <row r="13" spans="1:84" ht="12" customHeight="1" x14ac:dyDescent="0.25">
      <c r="A13" s="103">
        <v>37407</v>
      </c>
      <c r="B13" s="92">
        <v>1597</v>
      </c>
      <c r="C13" s="92">
        <v>618</v>
      </c>
      <c r="D13" s="92">
        <v>316</v>
      </c>
      <c r="E13" s="92">
        <v>821</v>
      </c>
      <c r="F13" s="92">
        <v>3241</v>
      </c>
      <c r="G13" s="92">
        <v>2306</v>
      </c>
      <c r="H13" s="92">
        <v>4591</v>
      </c>
      <c r="I13" s="92">
        <v>2250</v>
      </c>
      <c r="J13" s="92">
        <v>730</v>
      </c>
      <c r="K13" s="92">
        <v>16470</v>
      </c>
    </row>
    <row r="14" spans="1:84" ht="12" customHeight="1" x14ac:dyDescent="0.25">
      <c r="A14" s="103">
        <v>37437</v>
      </c>
      <c r="B14" s="92">
        <v>1656</v>
      </c>
      <c r="C14" s="92">
        <v>615</v>
      </c>
      <c r="D14" s="92">
        <v>318</v>
      </c>
      <c r="E14" s="92">
        <v>811</v>
      </c>
      <c r="F14" s="92">
        <v>3140</v>
      </c>
      <c r="G14" s="92">
        <v>2254</v>
      </c>
      <c r="H14" s="92">
        <v>4841</v>
      </c>
      <c r="I14" s="92">
        <v>2130</v>
      </c>
      <c r="J14" s="92">
        <v>689</v>
      </c>
      <c r="K14" s="92">
        <v>16454</v>
      </c>
    </row>
    <row r="15" spans="1:84" ht="12" customHeight="1" x14ac:dyDescent="0.25">
      <c r="A15" s="103">
        <v>37468</v>
      </c>
      <c r="B15" s="92">
        <v>1760</v>
      </c>
      <c r="C15" s="92">
        <v>635</v>
      </c>
      <c r="D15" s="92">
        <v>347</v>
      </c>
      <c r="E15" s="92">
        <v>853</v>
      </c>
      <c r="F15" s="92">
        <v>3262</v>
      </c>
      <c r="G15" s="92">
        <v>2331</v>
      </c>
      <c r="H15" s="92">
        <v>5267</v>
      </c>
      <c r="I15" s="92">
        <v>2220</v>
      </c>
      <c r="J15" s="92">
        <v>747</v>
      </c>
      <c r="K15" s="92">
        <v>17422</v>
      </c>
    </row>
    <row r="16" spans="1:84" ht="12" customHeight="1" x14ac:dyDescent="0.25">
      <c r="A16" s="103">
        <v>37499</v>
      </c>
      <c r="B16" s="92">
        <v>1763</v>
      </c>
      <c r="C16" s="92">
        <v>592</v>
      </c>
      <c r="D16" s="92">
        <v>355</v>
      </c>
      <c r="E16" s="92">
        <v>813</v>
      </c>
      <c r="F16" s="92">
        <v>3234</v>
      </c>
      <c r="G16" s="92">
        <v>2323</v>
      </c>
      <c r="H16" s="92">
        <v>4621</v>
      </c>
      <c r="I16" s="92">
        <v>2191</v>
      </c>
      <c r="J16" s="92">
        <v>759</v>
      </c>
      <c r="K16" s="92">
        <v>16651</v>
      </c>
    </row>
    <row r="17" spans="1:11" ht="12" customHeight="1" x14ac:dyDescent="0.25">
      <c r="A17" s="103">
        <v>37529</v>
      </c>
      <c r="B17" s="92">
        <v>1632</v>
      </c>
      <c r="C17" s="92">
        <v>552</v>
      </c>
      <c r="D17" s="92">
        <v>359</v>
      </c>
      <c r="E17" s="92">
        <v>784</v>
      </c>
      <c r="F17" s="92">
        <v>3111</v>
      </c>
      <c r="G17" s="92">
        <v>2199</v>
      </c>
      <c r="H17" s="92">
        <v>4250</v>
      </c>
      <c r="I17" s="92">
        <v>2132</v>
      </c>
      <c r="J17" s="92">
        <v>744</v>
      </c>
      <c r="K17" s="92">
        <v>15763</v>
      </c>
    </row>
    <row r="18" spans="1:11" ht="12" customHeight="1" x14ac:dyDescent="0.25">
      <c r="A18" s="103">
        <v>37560</v>
      </c>
      <c r="B18" s="92">
        <v>1690</v>
      </c>
      <c r="C18" s="92">
        <v>586</v>
      </c>
      <c r="D18" s="92">
        <v>398</v>
      </c>
      <c r="E18" s="92">
        <v>816</v>
      </c>
      <c r="F18" s="92">
        <v>3260</v>
      </c>
      <c r="G18" s="92">
        <v>2342</v>
      </c>
      <c r="H18" s="92">
        <v>4368</v>
      </c>
      <c r="I18" s="92">
        <v>2156</v>
      </c>
      <c r="J18" s="92">
        <v>776</v>
      </c>
      <c r="K18" s="92">
        <v>16392</v>
      </c>
    </row>
    <row r="19" spans="1:11" ht="12" customHeight="1" x14ac:dyDescent="0.25">
      <c r="A19" s="103">
        <v>37590</v>
      </c>
      <c r="B19" s="92">
        <v>1659</v>
      </c>
      <c r="C19" s="92">
        <v>568</v>
      </c>
      <c r="D19" s="92">
        <v>352</v>
      </c>
      <c r="E19" s="92">
        <v>796</v>
      </c>
      <c r="F19" s="92">
        <v>3166</v>
      </c>
      <c r="G19" s="92">
        <v>2286</v>
      </c>
      <c r="H19" s="92">
        <v>4206</v>
      </c>
      <c r="I19" s="92">
        <v>2123</v>
      </c>
      <c r="J19" s="92">
        <v>737</v>
      </c>
      <c r="K19" s="92">
        <v>15893</v>
      </c>
    </row>
    <row r="20" spans="1:11" ht="12" customHeight="1" x14ac:dyDescent="0.25">
      <c r="A20" s="103">
        <v>37621</v>
      </c>
      <c r="B20" s="92">
        <v>1652</v>
      </c>
      <c r="C20" s="92">
        <v>492</v>
      </c>
      <c r="D20" s="92">
        <v>327</v>
      </c>
      <c r="E20" s="92">
        <v>745</v>
      </c>
      <c r="F20" s="92">
        <v>3171</v>
      </c>
      <c r="G20" s="92">
        <v>2249</v>
      </c>
      <c r="H20" s="92">
        <v>3856</v>
      </c>
      <c r="I20" s="92">
        <v>2142</v>
      </c>
      <c r="J20" s="92">
        <v>742</v>
      </c>
      <c r="K20" s="92">
        <v>15376</v>
      </c>
    </row>
    <row r="21" spans="1:11" ht="12" customHeight="1" x14ac:dyDescent="0.25">
      <c r="A21" s="103" t="s">
        <v>675</v>
      </c>
      <c r="B21" s="92"/>
      <c r="C21" s="92"/>
      <c r="D21" s="92"/>
      <c r="E21" s="92"/>
      <c r="F21" s="92"/>
      <c r="G21" s="92"/>
      <c r="H21" s="92"/>
      <c r="I21" s="92"/>
      <c r="J21" s="92"/>
      <c r="K21" s="92"/>
    </row>
    <row r="22" spans="1:11" ht="12" customHeight="1" x14ac:dyDescent="0.25">
      <c r="A22" s="103">
        <v>41670</v>
      </c>
      <c r="B22" s="92">
        <v>1963</v>
      </c>
      <c r="C22" s="92">
        <v>674</v>
      </c>
      <c r="D22" s="92">
        <v>400</v>
      </c>
      <c r="E22" s="92">
        <v>654</v>
      </c>
      <c r="F22" s="92">
        <v>3569</v>
      </c>
      <c r="G22" s="92">
        <v>2093</v>
      </c>
      <c r="H22" s="92">
        <v>4559</v>
      </c>
      <c r="I22" s="92">
        <v>2868</v>
      </c>
      <c r="J22" s="92">
        <v>982</v>
      </c>
      <c r="K22" s="92">
        <v>17762</v>
      </c>
    </row>
    <row r="23" spans="1:11" ht="12" customHeight="1" x14ac:dyDescent="0.25">
      <c r="A23" s="103">
        <v>41698</v>
      </c>
      <c r="B23" s="92">
        <v>1887</v>
      </c>
      <c r="C23" s="92">
        <v>621</v>
      </c>
      <c r="D23" s="92">
        <v>349</v>
      </c>
      <c r="E23" s="92">
        <v>604</v>
      </c>
      <c r="F23" s="92">
        <v>3295</v>
      </c>
      <c r="G23" s="92">
        <v>1934</v>
      </c>
      <c r="H23" s="92">
        <v>4370</v>
      </c>
      <c r="I23" s="92">
        <v>2649</v>
      </c>
      <c r="J23" s="92">
        <v>907</v>
      </c>
      <c r="K23" s="92">
        <v>16616</v>
      </c>
    </row>
    <row r="24" spans="1:11" ht="12" customHeight="1" x14ac:dyDescent="0.25">
      <c r="A24" s="103">
        <v>41729</v>
      </c>
      <c r="B24" s="92">
        <v>1967</v>
      </c>
      <c r="C24" s="92">
        <v>750</v>
      </c>
      <c r="D24" s="92">
        <v>365</v>
      </c>
      <c r="E24" s="92">
        <v>649</v>
      </c>
      <c r="F24" s="92">
        <v>3507</v>
      </c>
      <c r="G24" s="92">
        <v>1975</v>
      </c>
      <c r="H24" s="92">
        <v>4747</v>
      </c>
      <c r="I24" s="92">
        <v>2842</v>
      </c>
      <c r="J24" s="92">
        <v>973</v>
      </c>
      <c r="K24" s="92">
        <v>17775</v>
      </c>
    </row>
    <row r="25" spans="1:11" ht="12" customHeight="1" x14ac:dyDescent="0.25">
      <c r="A25" s="103"/>
      <c r="B25" s="92"/>
      <c r="C25" s="92"/>
      <c r="D25" s="92"/>
      <c r="E25" s="92"/>
      <c r="F25" s="92"/>
      <c r="G25" s="92"/>
      <c r="H25" s="92"/>
      <c r="I25" s="92"/>
      <c r="J25" s="92"/>
      <c r="K25" s="92"/>
    </row>
    <row r="26" spans="1:11" ht="12" customHeight="1" x14ac:dyDescent="0.25">
      <c r="A26" s="103"/>
      <c r="B26" s="92"/>
      <c r="C26" s="92"/>
      <c r="D26" s="92"/>
      <c r="E26" s="92"/>
      <c r="F26" s="92"/>
      <c r="G26" s="92"/>
      <c r="H26" s="92"/>
      <c r="I26" s="92"/>
      <c r="J26" s="92"/>
      <c r="K26" s="92"/>
    </row>
    <row r="27" spans="1:11" ht="12" customHeight="1" x14ac:dyDescent="0.25">
      <c r="A27" s="103"/>
      <c r="B27" s="92"/>
      <c r="C27" s="92"/>
      <c r="D27" s="92"/>
      <c r="E27" s="92"/>
      <c r="F27" s="92"/>
      <c r="G27" s="92"/>
      <c r="H27" s="92"/>
      <c r="I27" s="92"/>
      <c r="J27" s="92"/>
      <c r="K27" s="92"/>
    </row>
    <row r="28" spans="1:11" ht="12" customHeight="1" x14ac:dyDescent="0.25">
      <c r="A28" s="103"/>
      <c r="B28" s="92"/>
      <c r="C28" s="92"/>
      <c r="D28" s="92"/>
      <c r="E28" s="92"/>
      <c r="F28" s="92"/>
      <c r="G28" s="92"/>
      <c r="H28" s="92"/>
      <c r="I28" s="92"/>
      <c r="J28" s="92"/>
      <c r="K28" s="92"/>
    </row>
    <row r="29" spans="1:11" ht="12" customHeight="1" x14ac:dyDescent="0.25">
      <c r="A29" s="103"/>
      <c r="B29" s="92"/>
      <c r="C29" s="92"/>
      <c r="D29" s="92"/>
      <c r="E29" s="92"/>
      <c r="F29" s="92"/>
      <c r="G29" s="92"/>
      <c r="H29" s="92"/>
      <c r="I29" s="92"/>
      <c r="J29" s="92"/>
      <c r="K29" s="92"/>
    </row>
    <row r="30" spans="1:11" ht="12" customHeight="1" x14ac:dyDescent="0.25">
      <c r="A30" s="103"/>
      <c r="B30" s="92"/>
      <c r="C30" s="92"/>
      <c r="D30" s="92"/>
      <c r="E30" s="92"/>
      <c r="F30" s="92"/>
      <c r="G30" s="92"/>
      <c r="H30" s="92"/>
      <c r="I30" s="92"/>
      <c r="J30" s="92"/>
      <c r="K30" s="92"/>
    </row>
    <row r="31" spans="1:11" ht="12" customHeight="1" x14ac:dyDescent="0.25">
      <c r="A31" s="103"/>
      <c r="B31" s="92"/>
      <c r="C31" s="92"/>
      <c r="D31" s="92"/>
      <c r="E31" s="92"/>
      <c r="F31" s="92"/>
      <c r="G31" s="92"/>
      <c r="H31" s="92"/>
      <c r="I31" s="92"/>
      <c r="J31" s="92"/>
      <c r="K31" s="92"/>
    </row>
    <row r="32" spans="1:11" ht="12" customHeight="1" x14ac:dyDescent="0.25">
      <c r="A32" s="103"/>
      <c r="B32" s="92"/>
      <c r="C32" s="92"/>
      <c r="D32" s="92"/>
      <c r="E32" s="92"/>
      <c r="F32" s="92"/>
      <c r="G32" s="92"/>
      <c r="H32" s="92"/>
      <c r="I32" s="92"/>
      <c r="J32" s="92"/>
      <c r="K32" s="92"/>
    </row>
    <row r="33" spans="1:11" ht="12" customHeight="1" x14ac:dyDescent="0.25">
      <c r="A33" s="103"/>
      <c r="B33" s="92"/>
      <c r="C33" s="92"/>
      <c r="D33" s="92"/>
      <c r="E33" s="92"/>
      <c r="F33" s="92"/>
      <c r="G33" s="92"/>
      <c r="H33" s="92"/>
      <c r="I33" s="92"/>
      <c r="J33" s="92"/>
      <c r="K33" s="92"/>
    </row>
    <row r="34" spans="1:11" ht="12" customHeight="1" x14ac:dyDescent="0.25">
      <c r="A34" s="103"/>
      <c r="B34" s="92"/>
      <c r="C34" s="92"/>
      <c r="D34" s="92"/>
      <c r="E34" s="92"/>
      <c r="F34" s="92"/>
      <c r="G34" s="92"/>
      <c r="H34" s="92"/>
      <c r="I34" s="92"/>
      <c r="J34" s="92"/>
      <c r="K34" s="92"/>
    </row>
    <row r="35" spans="1:11" ht="12" customHeight="1" x14ac:dyDescent="0.25">
      <c r="A35" s="103"/>
      <c r="B35" s="92"/>
      <c r="C35" s="92"/>
      <c r="D35" s="92"/>
      <c r="E35" s="92"/>
      <c r="F35" s="92"/>
      <c r="G35" s="92"/>
      <c r="H35" s="92"/>
      <c r="I35" s="92"/>
      <c r="J35" s="92"/>
      <c r="K35" s="92"/>
    </row>
    <row r="36" spans="1:11" ht="12" customHeight="1" x14ac:dyDescent="0.25">
      <c r="A36" s="103"/>
      <c r="B36" s="92"/>
      <c r="C36" s="92"/>
      <c r="D36" s="92"/>
      <c r="E36" s="92"/>
      <c r="F36" s="92"/>
      <c r="G36" s="92"/>
      <c r="H36" s="92"/>
      <c r="I36" s="92"/>
      <c r="J36" s="92"/>
      <c r="K36" s="92"/>
    </row>
    <row r="37" spans="1:11" ht="12" customHeight="1" x14ac:dyDescent="0.25">
      <c r="A37" s="103"/>
      <c r="B37" s="92"/>
      <c r="C37" s="92"/>
      <c r="D37" s="92"/>
      <c r="E37" s="92"/>
      <c r="F37" s="92"/>
      <c r="G37" s="92"/>
      <c r="H37" s="92"/>
      <c r="I37" s="92"/>
      <c r="J37" s="92"/>
      <c r="K37" s="92"/>
    </row>
    <row r="38" spans="1:11" ht="12" customHeight="1" x14ac:dyDescent="0.25">
      <c r="A38" s="103"/>
      <c r="B38" s="92"/>
      <c r="C38" s="92"/>
      <c r="D38" s="92"/>
      <c r="E38" s="92"/>
      <c r="F38" s="92"/>
      <c r="G38" s="92"/>
      <c r="H38" s="92"/>
      <c r="I38" s="92"/>
      <c r="J38" s="92"/>
      <c r="K38" s="92"/>
    </row>
    <row r="39" spans="1:11" ht="12" customHeight="1" x14ac:dyDescent="0.25">
      <c r="A39" s="103"/>
      <c r="B39" s="92"/>
      <c r="C39" s="92"/>
      <c r="D39" s="92"/>
      <c r="E39" s="92"/>
      <c r="F39" s="92"/>
      <c r="G39" s="92"/>
      <c r="H39" s="92"/>
      <c r="I39" s="92"/>
      <c r="J39" s="92"/>
      <c r="K39" s="92"/>
    </row>
    <row r="40" spans="1:11" ht="12" customHeight="1" x14ac:dyDescent="0.25">
      <c r="A40" s="103"/>
      <c r="B40" s="92"/>
      <c r="C40" s="92"/>
      <c r="D40" s="92"/>
      <c r="E40" s="92"/>
      <c r="F40" s="92"/>
      <c r="G40" s="92"/>
      <c r="H40" s="92"/>
      <c r="I40" s="92"/>
      <c r="J40" s="92"/>
      <c r="K40" s="92"/>
    </row>
    <row r="41" spans="1:11" ht="12" customHeight="1" x14ac:dyDescent="0.25">
      <c r="A41" s="103"/>
      <c r="B41" s="92"/>
      <c r="C41" s="92"/>
      <c r="D41" s="92"/>
      <c r="E41" s="92"/>
      <c r="F41" s="92"/>
      <c r="G41" s="92"/>
      <c r="H41" s="92"/>
      <c r="I41" s="92"/>
      <c r="J41" s="92"/>
      <c r="K41" s="92"/>
    </row>
    <row r="42" spans="1:11" ht="12" customHeight="1" x14ac:dyDescent="0.25">
      <c r="A42" s="103"/>
      <c r="B42" s="92"/>
      <c r="C42" s="92"/>
      <c r="D42" s="92"/>
      <c r="E42" s="92"/>
      <c r="F42" s="92"/>
      <c r="G42" s="92"/>
      <c r="H42" s="92"/>
      <c r="I42" s="92"/>
      <c r="J42" s="92"/>
      <c r="K42" s="92"/>
    </row>
    <row r="43" spans="1:11" ht="12" customHeight="1" x14ac:dyDescent="0.25">
      <c r="A43" s="103"/>
      <c r="B43" s="92"/>
      <c r="C43" s="92"/>
      <c r="D43" s="92"/>
      <c r="E43" s="92"/>
      <c r="F43" s="92"/>
      <c r="G43" s="92"/>
      <c r="H43" s="92"/>
      <c r="I43" s="92"/>
      <c r="J43" s="92"/>
      <c r="K43" s="92"/>
    </row>
    <row r="44" spans="1:11" ht="12" customHeight="1" x14ac:dyDescent="0.25">
      <c r="A44" s="103"/>
      <c r="B44" s="92"/>
      <c r="C44" s="92"/>
      <c r="D44" s="92"/>
      <c r="E44" s="92"/>
      <c r="F44" s="92"/>
      <c r="G44" s="92"/>
      <c r="H44" s="92"/>
      <c r="I44" s="92"/>
      <c r="J44" s="92"/>
      <c r="K44" s="92"/>
    </row>
    <row r="45" spans="1:11" ht="12" customHeight="1" x14ac:dyDescent="0.25">
      <c r="A45" s="103"/>
      <c r="B45" s="92"/>
      <c r="C45" s="92"/>
      <c r="D45" s="92"/>
      <c r="E45" s="92"/>
      <c r="F45" s="92"/>
      <c r="G45" s="92"/>
      <c r="H45" s="92"/>
      <c r="I45" s="92"/>
      <c r="J45" s="92"/>
      <c r="K45" s="92"/>
    </row>
    <row r="46" spans="1:11" ht="12" customHeight="1" x14ac:dyDescent="0.25">
      <c r="A46" s="103"/>
      <c r="B46" s="92"/>
      <c r="C46" s="92"/>
      <c r="D46" s="92"/>
      <c r="E46" s="92"/>
      <c r="F46" s="92"/>
      <c r="G46" s="92"/>
      <c r="H46" s="92"/>
      <c r="I46" s="92"/>
      <c r="J46" s="92"/>
      <c r="K46" s="92"/>
    </row>
    <row r="47" spans="1:11" ht="12" customHeight="1" x14ac:dyDescent="0.25">
      <c r="A47" s="103"/>
      <c r="B47" s="92"/>
      <c r="C47" s="92"/>
      <c r="D47" s="92"/>
      <c r="E47" s="92"/>
      <c r="F47" s="92"/>
      <c r="G47" s="92"/>
      <c r="H47" s="92"/>
      <c r="I47" s="92"/>
      <c r="J47" s="92"/>
      <c r="K47" s="92"/>
    </row>
    <row r="48" spans="1:11" ht="12" customHeight="1" x14ac:dyDescent="0.25">
      <c r="A48" s="103"/>
      <c r="B48" s="92"/>
      <c r="C48" s="92"/>
      <c r="D48" s="92"/>
      <c r="E48" s="92"/>
      <c r="F48" s="92"/>
      <c r="G48" s="92"/>
      <c r="H48" s="92"/>
      <c r="I48" s="92"/>
      <c r="J48" s="92"/>
      <c r="K48" s="92"/>
    </row>
    <row r="49" spans="1:11" ht="12" customHeight="1" x14ac:dyDescent="0.25">
      <c r="A49" s="103"/>
      <c r="B49" s="92"/>
      <c r="C49" s="92"/>
      <c r="D49" s="92"/>
      <c r="E49" s="92"/>
      <c r="F49" s="92"/>
      <c r="G49" s="92"/>
      <c r="H49" s="92"/>
      <c r="I49" s="92"/>
      <c r="J49" s="92"/>
      <c r="K49" s="92"/>
    </row>
    <row r="50" spans="1:11" ht="12" customHeight="1" x14ac:dyDescent="0.25">
      <c r="A50" s="103"/>
      <c r="B50" s="92"/>
      <c r="C50" s="92"/>
      <c r="D50" s="92"/>
      <c r="E50" s="92"/>
      <c r="F50" s="92"/>
      <c r="G50" s="92"/>
      <c r="H50" s="92"/>
      <c r="I50" s="92"/>
      <c r="J50" s="92"/>
      <c r="K50" s="92"/>
    </row>
    <row r="51" spans="1:11" ht="12" customHeight="1" x14ac:dyDescent="0.25">
      <c r="A51" s="103"/>
      <c r="B51" s="92"/>
      <c r="C51" s="92"/>
      <c r="D51" s="92"/>
      <c r="E51" s="92"/>
      <c r="F51" s="92"/>
      <c r="G51" s="92"/>
      <c r="H51" s="92"/>
      <c r="I51" s="92"/>
      <c r="J51" s="92"/>
      <c r="K51" s="92"/>
    </row>
    <row r="52" spans="1:11" ht="12" customHeight="1" x14ac:dyDescent="0.25">
      <c r="A52" s="103"/>
      <c r="B52" s="92"/>
      <c r="C52" s="92"/>
      <c r="D52" s="92"/>
      <c r="E52" s="92"/>
      <c r="F52" s="92"/>
      <c r="G52" s="92"/>
      <c r="H52" s="92"/>
      <c r="I52" s="92"/>
      <c r="J52" s="92"/>
      <c r="K52" s="92"/>
    </row>
    <row r="53" spans="1:11" ht="12" customHeight="1" x14ac:dyDescent="0.25">
      <c r="A53" s="103"/>
      <c r="B53" s="92"/>
      <c r="C53" s="92"/>
      <c r="D53" s="92"/>
      <c r="E53" s="92"/>
      <c r="F53" s="92"/>
      <c r="G53" s="92"/>
      <c r="H53" s="92"/>
      <c r="I53" s="92"/>
      <c r="J53" s="92"/>
      <c r="K53" s="92"/>
    </row>
    <row r="54" spans="1:11" ht="12" customHeight="1" x14ac:dyDescent="0.25">
      <c r="A54" s="103"/>
      <c r="B54" s="92"/>
      <c r="C54" s="92"/>
      <c r="D54" s="92"/>
      <c r="E54" s="92"/>
      <c r="F54" s="92"/>
      <c r="G54" s="92"/>
      <c r="H54" s="92"/>
      <c r="I54" s="92"/>
      <c r="J54" s="92"/>
      <c r="K54" s="92"/>
    </row>
    <row r="55" spans="1:11" ht="12" customHeight="1" x14ac:dyDescent="0.25">
      <c r="A55" s="103"/>
      <c r="B55" s="92"/>
      <c r="C55" s="92"/>
      <c r="D55" s="92"/>
      <c r="E55" s="92"/>
      <c r="F55" s="92"/>
      <c r="G55" s="92"/>
      <c r="H55" s="92"/>
      <c r="I55" s="92"/>
      <c r="J55" s="92"/>
      <c r="K55" s="92"/>
    </row>
    <row r="56" spans="1:11" ht="12" customHeight="1" x14ac:dyDescent="0.25">
      <c r="A56" s="103"/>
      <c r="B56" s="92"/>
      <c r="C56" s="92"/>
      <c r="D56" s="92"/>
      <c r="E56" s="92"/>
      <c r="F56" s="92"/>
      <c r="G56" s="92"/>
      <c r="H56" s="92"/>
      <c r="I56" s="92"/>
      <c r="J56" s="92"/>
      <c r="K56" s="92"/>
    </row>
    <row r="57" spans="1:11" ht="12" customHeight="1" x14ac:dyDescent="0.25">
      <c r="A57" s="103"/>
      <c r="B57" s="92"/>
      <c r="C57" s="92"/>
      <c r="D57" s="92"/>
      <c r="E57" s="92"/>
      <c r="F57" s="92"/>
      <c r="G57" s="92"/>
      <c r="H57" s="92"/>
      <c r="I57" s="92"/>
      <c r="J57" s="92"/>
      <c r="K57" s="92"/>
    </row>
    <row r="58" spans="1:11" ht="12" customHeight="1" x14ac:dyDescent="0.25">
      <c r="A58" s="103"/>
      <c r="B58" s="92"/>
      <c r="C58" s="92"/>
      <c r="D58" s="92"/>
      <c r="E58" s="92"/>
      <c r="F58" s="92"/>
      <c r="G58" s="92"/>
      <c r="H58" s="92"/>
      <c r="I58" s="92"/>
      <c r="J58" s="92"/>
      <c r="K58" s="92"/>
    </row>
    <row r="59" spans="1:11" ht="12" customHeight="1" x14ac:dyDescent="0.25">
      <c r="A59" s="103"/>
      <c r="B59" s="92"/>
      <c r="C59" s="92"/>
      <c r="D59" s="92"/>
      <c r="E59" s="92"/>
      <c r="F59" s="92"/>
      <c r="G59" s="92"/>
      <c r="H59" s="92"/>
      <c r="I59" s="92"/>
      <c r="J59" s="92"/>
      <c r="K59" s="92"/>
    </row>
    <row r="60" spans="1:11" ht="12" customHeight="1" x14ac:dyDescent="0.25">
      <c r="A60" s="103"/>
      <c r="B60" s="92"/>
      <c r="C60" s="92"/>
      <c r="D60" s="92"/>
      <c r="E60" s="92"/>
      <c r="F60" s="92"/>
      <c r="G60" s="92"/>
      <c r="H60" s="92"/>
      <c r="I60" s="92"/>
      <c r="J60" s="92"/>
      <c r="K60" s="92"/>
    </row>
    <row r="61" spans="1:11" ht="12" customHeight="1" x14ac:dyDescent="0.25">
      <c r="A61" s="103"/>
      <c r="B61" s="92"/>
      <c r="C61" s="92"/>
      <c r="D61" s="92"/>
      <c r="E61" s="92"/>
      <c r="F61" s="92"/>
      <c r="G61" s="92"/>
      <c r="H61" s="92"/>
      <c r="I61" s="92"/>
      <c r="J61" s="92"/>
      <c r="K61" s="92"/>
    </row>
    <row r="62" spans="1:11" ht="12" customHeight="1" x14ac:dyDescent="0.25">
      <c r="A62" s="103"/>
      <c r="B62" s="92"/>
      <c r="C62" s="92"/>
      <c r="D62" s="92"/>
      <c r="E62" s="92"/>
      <c r="F62" s="92"/>
      <c r="G62" s="92"/>
      <c r="H62" s="92"/>
      <c r="I62" s="92"/>
      <c r="J62" s="92"/>
      <c r="K62" s="92"/>
    </row>
    <row r="63" spans="1:11" ht="12" customHeight="1" x14ac:dyDescent="0.25">
      <c r="A63" s="103"/>
      <c r="B63" s="92"/>
      <c r="C63" s="92"/>
      <c r="D63" s="92"/>
      <c r="E63" s="92"/>
      <c r="F63" s="92"/>
      <c r="G63" s="92"/>
      <c r="H63" s="92"/>
      <c r="I63" s="92"/>
      <c r="J63" s="92"/>
      <c r="K63" s="92"/>
    </row>
    <row r="64" spans="1:11" ht="12" customHeight="1" x14ac:dyDescent="0.25">
      <c r="A64" s="103"/>
      <c r="B64" s="92"/>
      <c r="C64" s="92"/>
      <c r="D64" s="92"/>
      <c r="E64" s="92"/>
      <c r="F64" s="92"/>
      <c r="G64" s="92"/>
      <c r="H64" s="92"/>
      <c r="I64" s="92"/>
      <c r="J64" s="92"/>
      <c r="K64" s="92"/>
    </row>
    <row r="65" spans="1:11" ht="12" customHeight="1" x14ac:dyDescent="0.25">
      <c r="A65" s="103"/>
      <c r="B65" s="92"/>
      <c r="C65" s="92"/>
      <c r="D65" s="92"/>
      <c r="E65" s="92"/>
      <c r="F65" s="92"/>
      <c r="G65" s="92"/>
      <c r="H65" s="92"/>
      <c r="I65" s="92"/>
      <c r="J65" s="92"/>
      <c r="K65" s="92"/>
    </row>
    <row r="66" spans="1:11" ht="12" customHeight="1" x14ac:dyDescent="0.25">
      <c r="A66" s="103"/>
      <c r="B66" s="92"/>
      <c r="C66" s="92"/>
      <c r="D66" s="92"/>
      <c r="E66" s="92"/>
      <c r="F66" s="92"/>
      <c r="G66" s="92"/>
      <c r="H66" s="92"/>
      <c r="I66" s="92"/>
      <c r="J66" s="92"/>
      <c r="K66" s="92"/>
    </row>
    <row r="67" spans="1:11" ht="12" customHeight="1" x14ac:dyDescent="0.25">
      <c r="A67" s="103"/>
      <c r="B67" s="92"/>
      <c r="C67" s="92"/>
      <c r="D67" s="92"/>
      <c r="E67" s="92"/>
      <c r="F67" s="92"/>
      <c r="G67" s="92"/>
      <c r="H67" s="92"/>
      <c r="I67" s="92"/>
      <c r="J67" s="92"/>
      <c r="K67" s="92"/>
    </row>
    <row r="68" spans="1:11" ht="12" customHeight="1" x14ac:dyDescent="0.25">
      <c r="A68" s="103"/>
      <c r="B68" s="92"/>
      <c r="C68" s="92"/>
      <c r="D68" s="92"/>
      <c r="E68" s="92"/>
      <c r="F68" s="92"/>
      <c r="G68" s="92"/>
      <c r="H68" s="92"/>
      <c r="I68" s="92"/>
      <c r="J68" s="92"/>
      <c r="K68" s="92"/>
    </row>
    <row r="69" spans="1:11" ht="12" customHeight="1" x14ac:dyDescent="0.25">
      <c r="A69" s="103"/>
      <c r="B69" s="92"/>
      <c r="C69" s="92"/>
      <c r="D69" s="92"/>
      <c r="E69" s="92"/>
      <c r="F69" s="92"/>
      <c r="G69" s="92"/>
      <c r="H69" s="92"/>
      <c r="I69" s="92"/>
      <c r="J69" s="92"/>
      <c r="K69" s="92"/>
    </row>
    <row r="70" spans="1:11" ht="12" customHeight="1" x14ac:dyDescent="0.25">
      <c r="A70" s="103"/>
      <c r="B70" s="92"/>
      <c r="C70" s="92"/>
      <c r="D70" s="92"/>
      <c r="E70" s="92"/>
      <c r="F70" s="92"/>
      <c r="G70" s="92"/>
      <c r="H70" s="92"/>
      <c r="I70" s="92"/>
      <c r="J70" s="92"/>
      <c r="K70" s="92"/>
    </row>
    <row r="71" spans="1:11" ht="12" customHeight="1" x14ac:dyDescent="0.25">
      <c r="A71" s="103"/>
      <c r="B71" s="92"/>
      <c r="C71" s="92"/>
      <c r="D71" s="92"/>
      <c r="E71" s="92"/>
      <c r="F71" s="92"/>
      <c r="G71" s="92"/>
      <c r="H71" s="92"/>
      <c r="I71" s="92"/>
      <c r="J71" s="92"/>
      <c r="K71" s="92"/>
    </row>
    <row r="72" spans="1:11" ht="12" customHeight="1" x14ac:dyDescent="0.25">
      <c r="A72" s="103"/>
      <c r="B72" s="92"/>
      <c r="C72" s="92"/>
      <c r="D72" s="92"/>
      <c r="E72" s="92"/>
      <c r="F72" s="92"/>
      <c r="G72" s="92"/>
      <c r="H72" s="92"/>
      <c r="I72" s="92"/>
      <c r="J72" s="92"/>
      <c r="K72" s="92"/>
    </row>
    <row r="73" spans="1:11" ht="12" customHeight="1" x14ac:dyDescent="0.25">
      <c r="A73" s="103"/>
      <c r="B73" s="92"/>
      <c r="C73" s="92"/>
      <c r="D73" s="92"/>
      <c r="E73" s="92"/>
      <c r="F73" s="92"/>
      <c r="G73" s="92"/>
      <c r="H73" s="92"/>
      <c r="I73" s="92"/>
      <c r="J73" s="92"/>
      <c r="K73" s="92"/>
    </row>
    <row r="74" spans="1:11" ht="12" customHeight="1" x14ac:dyDescent="0.25">
      <c r="A74" s="103"/>
      <c r="B74" s="92"/>
      <c r="C74" s="92"/>
      <c r="D74" s="92"/>
      <c r="E74" s="92"/>
      <c r="F74" s="92"/>
      <c r="G74" s="92"/>
      <c r="H74" s="92"/>
      <c r="I74" s="92"/>
      <c r="J74" s="92"/>
      <c r="K74" s="92"/>
    </row>
    <row r="75" spans="1:11" ht="12" customHeight="1" x14ac:dyDescent="0.25">
      <c r="A75" s="103"/>
      <c r="B75" s="92"/>
      <c r="C75" s="92"/>
      <c r="D75" s="92"/>
      <c r="E75" s="92"/>
      <c r="F75" s="92"/>
      <c r="G75" s="92"/>
      <c r="H75" s="92"/>
      <c r="I75" s="92"/>
      <c r="J75" s="92"/>
      <c r="K75" s="92"/>
    </row>
    <row r="76" spans="1:11" ht="12" customHeight="1" x14ac:dyDescent="0.25">
      <c r="A76" s="103"/>
      <c r="B76" s="92"/>
      <c r="C76" s="92"/>
      <c r="D76" s="92"/>
      <c r="E76" s="92"/>
      <c r="F76" s="92"/>
      <c r="G76" s="92"/>
      <c r="H76" s="92"/>
      <c r="I76" s="92"/>
      <c r="J76" s="92"/>
      <c r="K76" s="92"/>
    </row>
    <row r="77" spans="1:11" ht="12" customHeight="1" x14ac:dyDescent="0.25">
      <c r="A77" s="103"/>
      <c r="B77" s="92"/>
      <c r="C77" s="92"/>
      <c r="D77" s="92"/>
      <c r="E77" s="92"/>
      <c r="F77" s="92"/>
      <c r="G77" s="92"/>
      <c r="H77" s="92"/>
      <c r="I77" s="92"/>
      <c r="J77" s="92"/>
      <c r="K77" s="92"/>
    </row>
    <row r="78" spans="1:11" ht="12" customHeight="1" x14ac:dyDescent="0.25">
      <c r="A78" s="103"/>
      <c r="B78" s="92"/>
      <c r="C78" s="92"/>
      <c r="D78" s="92"/>
      <c r="E78" s="92"/>
      <c r="F78" s="92"/>
      <c r="G78" s="92"/>
      <c r="H78" s="92"/>
      <c r="I78" s="92"/>
      <c r="J78" s="92"/>
      <c r="K78" s="92"/>
    </row>
    <row r="79" spans="1:11" ht="12" customHeight="1" x14ac:dyDescent="0.25">
      <c r="A79" s="103"/>
      <c r="B79" s="92"/>
      <c r="C79" s="92"/>
      <c r="D79" s="92"/>
      <c r="E79" s="92"/>
      <c r="F79" s="92"/>
      <c r="G79" s="92"/>
      <c r="H79" s="92"/>
      <c r="I79" s="92"/>
      <c r="J79" s="92"/>
      <c r="K79" s="92"/>
    </row>
    <row r="80" spans="1:11" ht="12" customHeight="1" x14ac:dyDescent="0.25">
      <c r="A80" s="103"/>
      <c r="B80" s="92"/>
      <c r="C80" s="92"/>
      <c r="D80" s="92"/>
      <c r="E80" s="92"/>
      <c r="F80" s="92"/>
      <c r="G80" s="92"/>
      <c r="H80" s="92"/>
      <c r="I80" s="92"/>
      <c r="J80" s="92"/>
      <c r="K80" s="92"/>
    </row>
    <row r="81" spans="1:11" ht="12" customHeight="1" x14ac:dyDescent="0.25">
      <c r="A81" s="103"/>
      <c r="B81" s="92"/>
      <c r="C81" s="92"/>
      <c r="D81" s="92"/>
      <c r="E81" s="92"/>
      <c r="F81" s="92"/>
      <c r="G81" s="92"/>
      <c r="H81" s="92"/>
      <c r="I81" s="92"/>
      <c r="J81" s="92"/>
      <c r="K81" s="92"/>
    </row>
    <row r="82" spans="1:11" ht="12" customHeight="1" x14ac:dyDescent="0.25">
      <c r="A82" s="103"/>
      <c r="B82" s="92"/>
      <c r="C82" s="92"/>
      <c r="D82" s="92"/>
      <c r="E82" s="92"/>
      <c r="F82" s="92"/>
      <c r="G82" s="92"/>
      <c r="H82" s="92"/>
      <c r="I82" s="92"/>
      <c r="J82" s="92"/>
      <c r="K82" s="92"/>
    </row>
    <row r="83" spans="1:11" ht="12" customHeight="1" x14ac:dyDescent="0.25">
      <c r="A83" s="103"/>
      <c r="B83" s="92"/>
      <c r="C83" s="92"/>
      <c r="D83" s="92"/>
      <c r="E83" s="92"/>
      <c r="F83" s="92"/>
      <c r="G83" s="92"/>
      <c r="H83" s="92"/>
      <c r="I83" s="92"/>
      <c r="J83" s="92"/>
      <c r="K83" s="92"/>
    </row>
    <row r="84" spans="1:11" ht="12" customHeight="1" x14ac:dyDescent="0.25">
      <c r="A84" s="103"/>
      <c r="B84" s="92"/>
      <c r="C84" s="92"/>
      <c r="D84" s="92"/>
      <c r="E84" s="92"/>
      <c r="F84" s="92"/>
      <c r="G84" s="92"/>
      <c r="H84" s="92"/>
      <c r="I84" s="92"/>
      <c r="J84" s="92"/>
      <c r="K84" s="92"/>
    </row>
    <row r="85" spans="1:11" ht="12" customHeight="1" x14ac:dyDescent="0.25">
      <c r="A85" s="103"/>
      <c r="B85" s="92"/>
      <c r="C85" s="92"/>
      <c r="D85" s="92"/>
      <c r="E85" s="92"/>
      <c r="F85" s="92"/>
      <c r="G85" s="92"/>
      <c r="H85" s="92"/>
      <c r="I85" s="92"/>
      <c r="J85" s="92"/>
      <c r="K85" s="92"/>
    </row>
    <row r="86" spans="1:11" ht="12" customHeight="1" x14ac:dyDescent="0.25">
      <c r="A86" s="103"/>
      <c r="B86" s="92"/>
      <c r="C86" s="92"/>
      <c r="D86" s="92"/>
      <c r="E86" s="92"/>
      <c r="F86" s="92"/>
      <c r="G86" s="92"/>
      <c r="H86" s="92"/>
      <c r="I86" s="92"/>
      <c r="J86" s="92"/>
      <c r="K86" s="92"/>
    </row>
    <row r="87" spans="1:11" ht="12" customHeight="1" x14ac:dyDescent="0.25">
      <c r="A87" s="103"/>
      <c r="B87" s="92"/>
      <c r="C87" s="92"/>
      <c r="D87" s="92"/>
      <c r="E87" s="92"/>
      <c r="F87" s="92"/>
      <c r="G87" s="92"/>
      <c r="H87" s="92"/>
      <c r="I87" s="92"/>
      <c r="J87" s="92"/>
      <c r="K87" s="92"/>
    </row>
    <row r="88" spans="1:11" ht="12" customHeight="1" x14ac:dyDescent="0.25">
      <c r="A88" s="103"/>
      <c r="B88" s="92"/>
      <c r="C88" s="92"/>
      <c r="D88" s="92"/>
      <c r="E88" s="92"/>
      <c r="F88" s="92"/>
      <c r="G88" s="92"/>
      <c r="H88" s="92"/>
      <c r="I88" s="92"/>
      <c r="J88" s="92"/>
      <c r="K88" s="92"/>
    </row>
    <row r="89" spans="1:11" ht="12" customHeight="1" x14ac:dyDescent="0.25">
      <c r="A89" s="103"/>
      <c r="B89" s="92"/>
      <c r="C89" s="92"/>
      <c r="D89" s="92"/>
      <c r="E89" s="92"/>
      <c r="F89" s="92"/>
      <c r="G89" s="92"/>
      <c r="H89" s="92"/>
      <c r="I89" s="92"/>
      <c r="J89" s="92"/>
      <c r="K89" s="92"/>
    </row>
    <row r="90" spans="1:11" ht="12" customHeight="1" x14ac:dyDescent="0.25">
      <c r="A90" s="103"/>
      <c r="B90" s="92"/>
      <c r="C90" s="92"/>
      <c r="D90" s="92"/>
      <c r="E90" s="92"/>
      <c r="F90" s="92"/>
      <c r="G90" s="92"/>
      <c r="H90" s="92"/>
      <c r="I90" s="92"/>
      <c r="J90" s="92"/>
      <c r="K90" s="92"/>
    </row>
    <row r="91" spans="1:11" ht="12" customHeight="1" x14ac:dyDescent="0.25">
      <c r="A91" s="103"/>
      <c r="B91" s="92"/>
      <c r="C91" s="92"/>
      <c r="D91" s="92"/>
      <c r="E91" s="92"/>
      <c r="F91" s="92"/>
      <c r="G91" s="92"/>
      <c r="H91" s="92"/>
      <c r="I91" s="92"/>
      <c r="J91" s="92"/>
      <c r="K91" s="92"/>
    </row>
    <row r="92" spans="1:11" ht="12" customHeight="1" x14ac:dyDescent="0.25">
      <c r="A92" s="103"/>
      <c r="B92" s="92"/>
      <c r="C92" s="92"/>
      <c r="D92" s="92"/>
      <c r="E92" s="92"/>
      <c r="F92" s="92"/>
      <c r="G92" s="92"/>
      <c r="H92" s="92"/>
      <c r="I92" s="92"/>
      <c r="J92" s="92"/>
      <c r="K92" s="92"/>
    </row>
    <row r="93" spans="1:11" ht="12" customHeight="1" x14ac:dyDescent="0.25">
      <c r="A93" s="103"/>
      <c r="B93" s="92"/>
      <c r="C93" s="92"/>
      <c r="D93" s="92"/>
      <c r="E93" s="92"/>
      <c r="F93" s="92"/>
      <c r="G93" s="92"/>
      <c r="H93" s="92"/>
      <c r="I93" s="92"/>
      <c r="J93" s="92"/>
      <c r="K93" s="92"/>
    </row>
    <row r="94" spans="1:11" ht="12" customHeight="1" x14ac:dyDescent="0.25">
      <c r="A94" s="103"/>
      <c r="B94" s="92"/>
      <c r="C94" s="92"/>
      <c r="D94" s="92"/>
      <c r="E94" s="92"/>
      <c r="F94" s="92"/>
      <c r="G94" s="92"/>
      <c r="H94" s="92"/>
      <c r="I94" s="92"/>
      <c r="J94" s="92"/>
      <c r="K94" s="92"/>
    </row>
    <row r="95" spans="1:11" ht="12" customHeight="1" x14ac:dyDescent="0.25">
      <c r="A95" s="103"/>
      <c r="B95" s="92"/>
      <c r="C95" s="92"/>
      <c r="D95" s="92"/>
      <c r="E95" s="92"/>
      <c r="F95" s="92"/>
      <c r="G95" s="92"/>
      <c r="H95" s="92"/>
      <c r="I95" s="92"/>
      <c r="J95" s="92"/>
      <c r="K95" s="92"/>
    </row>
    <row r="96" spans="1:11" ht="12" customHeight="1" x14ac:dyDescent="0.25">
      <c r="A96" s="103"/>
      <c r="B96" s="92"/>
      <c r="C96" s="92"/>
      <c r="D96" s="92"/>
      <c r="E96" s="92"/>
      <c r="F96" s="92"/>
      <c r="G96" s="92"/>
      <c r="H96" s="92"/>
      <c r="I96" s="92"/>
      <c r="J96" s="92"/>
      <c r="K96" s="92"/>
    </row>
    <row r="97" spans="1:11" ht="12" customHeight="1" x14ac:dyDescent="0.25">
      <c r="A97" s="103"/>
      <c r="B97" s="92"/>
      <c r="C97" s="92"/>
      <c r="D97" s="92"/>
      <c r="E97" s="92"/>
      <c r="F97" s="92"/>
      <c r="G97" s="92"/>
      <c r="H97" s="92"/>
      <c r="I97" s="92"/>
      <c r="J97" s="92"/>
      <c r="K97" s="92"/>
    </row>
    <row r="98" spans="1:11" ht="12" customHeight="1" x14ac:dyDescent="0.25">
      <c r="A98" s="103"/>
      <c r="B98" s="92"/>
      <c r="C98" s="92"/>
      <c r="D98" s="92"/>
      <c r="E98" s="92"/>
      <c r="F98" s="92"/>
      <c r="G98" s="92"/>
      <c r="H98" s="92"/>
      <c r="I98" s="92"/>
      <c r="J98" s="92"/>
      <c r="K98" s="92"/>
    </row>
    <row r="99" spans="1:11" ht="12" customHeight="1" x14ac:dyDescent="0.25">
      <c r="A99" s="103"/>
      <c r="B99" s="92"/>
      <c r="C99" s="92"/>
      <c r="D99" s="92"/>
      <c r="E99" s="92"/>
      <c r="F99" s="92"/>
      <c r="G99" s="92"/>
      <c r="H99" s="92"/>
      <c r="I99" s="92"/>
      <c r="J99" s="92"/>
      <c r="K99" s="92"/>
    </row>
    <row r="100" spans="1:11" ht="12" customHeight="1" x14ac:dyDescent="0.25">
      <c r="A100" s="103"/>
      <c r="B100" s="92"/>
      <c r="C100" s="92"/>
      <c r="D100" s="92"/>
      <c r="E100" s="92"/>
      <c r="F100" s="92"/>
      <c r="G100" s="92"/>
      <c r="H100" s="92"/>
      <c r="I100" s="92"/>
      <c r="J100" s="92"/>
      <c r="K100" s="92"/>
    </row>
    <row r="101" spans="1:11" ht="12" customHeight="1" x14ac:dyDescent="0.25">
      <c r="A101" s="103"/>
      <c r="B101" s="92"/>
      <c r="C101" s="92"/>
      <c r="D101" s="92"/>
      <c r="E101" s="92"/>
      <c r="F101" s="92"/>
      <c r="G101" s="92"/>
      <c r="H101" s="92"/>
      <c r="I101" s="92"/>
      <c r="J101" s="92"/>
      <c r="K101" s="92"/>
    </row>
    <row r="102" spans="1:11" ht="12" customHeight="1" x14ac:dyDescent="0.25">
      <c r="A102" s="103"/>
      <c r="B102" s="92"/>
      <c r="C102" s="92"/>
      <c r="D102" s="92"/>
      <c r="E102" s="92"/>
      <c r="F102" s="92"/>
      <c r="G102" s="92"/>
      <c r="H102" s="92"/>
      <c r="I102" s="92"/>
      <c r="J102" s="92"/>
      <c r="K102" s="92"/>
    </row>
    <row r="103" spans="1:11" ht="12" customHeight="1" x14ac:dyDescent="0.25">
      <c r="A103" s="103"/>
      <c r="B103" s="92"/>
      <c r="C103" s="92"/>
      <c r="D103" s="92"/>
      <c r="E103" s="92"/>
      <c r="F103" s="92"/>
      <c r="G103" s="92"/>
      <c r="H103" s="92"/>
      <c r="I103" s="92"/>
      <c r="J103" s="92"/>
      <c r="K103" s="92"/>
    </row>
    <row r="104" spans="1:11" ht="12" customHeight="1" x14ac:dyDescent="0.25">
      <c r="A104" s="103"/>
      <c r="B104" s="92"/>
      <c r="C104" s="92"/>
      <c r="D104" s="92"/>
      <c r="E104" s="92"/>
      <c r="F104" s="92"/>
      <c r="G104" s="92"/>
      <c r="H104" s="92"/>
      <c r="I104" s="92"/>
      <c r="J104" s="92"/>
      <c r="K104" s="92"/>
    </row>
    <row r="105" spans="1:11" ht="12" customHeight="1" x14ac:dyDescent="0.25">
      <c r="A105" s="103"/>
      <c r="B105" s="92"/>
      <c r="C105" s="92"/>
      <c r="D105" s="92"/>
      <c r="E105" s="92"/>
      <c r="F105" s="92"/>
      <c r="G105" s="92"/>
      <c r="H105" s="92"/>
      <c r="I105" s="92"/>
      <c r="J105" s="92"/>
      <c r="K105" s="92"/>
    </row>
    <row r="106" spans="1:11" ht="12" customHeight="1" x14ac:dyDescent="0.25">
      <c r="A106" s="103"/>
      <c r="B106" s="92"/>
      <c r="C106" s="92"/>
      <c r="D106" s="92"/>
      <c r="E106" s="92"/>
      <c r="F106" s="92"/>
      <c r="G106" s="92"/>
      <c r="H106" s="92"/>
      <c r="I106" s="92"/>
      <c r="J106" s="92"/>
      <c r="K106" s="92"/>
    </row>
    <row r="107" spans="1:11" ht="12" customHeight="1" x14ac:dyDescent="0.25">
      <c r="A107" s="103"/>
      <c r="B107" s="92"/>
      <c r="C107" s="92"/>
      <c r="D107" s="92"/>
      <c r="E107" s="92"/>
      <c r="F107" s="92"/>
      <c r="G107" s="92"/>
      <c r="H107" s="92"/>
      <c r="I107" s="92"/>
      <c r="J107" s="92"/>
      <c r="K107" s="92"/>
    </row>
    <row r="108" spans="1:11" ht="12" customHeight="1" x14ac:dyDescent="0.25">
      <c r="A108" s="103"/>
      <c r="B108" s="92"/>
      <c r="C108" s="92"/>
      <c r="D108" s="92"/>
      <c r="E108" s="92"/>
      <c r="F108" s="92"/>
      <c r="G108" s="92"/>
      <c r="H108" s="92"/>
      <c r="I108" s="92"/>
      <c r="J108" s="92"/>
      <c r="K108" s="92"/>
    </row>
    <row r="109" spans="1:11" ht="12" customHeight="1" x14ac:dyDescent="0.25">
      <c r="A109" s="103"/>
      <c r="B109" s="92"/>
      <c r="C109" s="92"/>
      <c r="D109" s="92"/>
      <c r="E109" s="92"/>
      <c r="F109" s="92"/>
      <c r="G109" s="92"/>
      <c r="H109" s="92"/>
      <c r="I109" s="92"/>
      <c r="J109" s="92"/>
      <c r="K109" s="92"/>
    </row>
    <row r="110" spans="1:11" ht="12" customHeight="1" x14ac:dyDescent="0.25">
      <c r="A110" s="103"/>
      <c r="B110" s="92"/>
      <c r="C110" s="92"/>
      <c r="D110" s="92"/>
      <c r="E110" s="92"/>
      <c r="F110" s="92"/>
      <c r="G110" s="92"/>
      <c r="H110" s="92"/>
      <c r="I110" s="92"/>
      <c r="J110" s="92"/>
      <c r="K110" s="92"/>
    </row>
    <row r="111" spans="1:11" ht="12" customHeight="1" x14ac:dyDescent="0.25">
      <c r="A111" s="103"/>
      <c r="B111" s="92"/>
      <c r="C111" s="92"/>
      <c r="D111" s="92"/>
      <c r="E111" s="92"/>
      <c r="F111" s="92"/>
      <c r="G111" s="92"/>
      <c r="H111" s="92"/>
      <c r="I111" s="92"/>
      <c r="J111" s="92"/>
      <c r="K111" s="92"/>
    </row>
    <row r="112" spans="1:11" ht="12" customHeight="1" x14ac:dyDescent="0.25">
      <c r="A112" s="103"/>
      <c r="B112" s="92"/>
      <c r="C112" s="92"/>
      <c r="D112" s="92"/>
      <c r="E112" s="92"/>
      <c r="F112" s="92"/>
      <c r="G112" s="92"/>
      <c r="H112" s="92"/>
      <c r="I112" s="92"/>
      <c r="J112" s="92"/>
      <c r="K112" s="92"/>
    </row>
    <row r="113" spans="1:11" ht="12" customHeight="1" x14ac:dyDescent="0.25">
      <c r="A113" s="103"/>
      <c r="B113" s="92"/>
      <c r="C113" s="92"/>
      <c r="D113" s="92"/>
      <c r="E113" s="92"/>
      <c r="F113" s="92"/>
      <c r="G113" s="92"/>
      <c r="H113" s="92"/>
      <c r="I113" s="92"/>
      <c r="J113" s="92"/>
      <c r="K113" s="92"/>
    </row>
    <row r="114" spans="1:11" ht="12" customHeight="1" x14ac:dyDescent="0.25">
      <c r="A114" s="103"/>
      <c r="B114" s="92"/>
      <c r="C114" s="92"/>
      <c r="D114" s="92"/>
      <c r="E114" s="92"/>
      <c r="F114" s="92"/>
      <c r="G114" s="92"/>
      <c r="H114" s="92"/>
      <c r="I114" s="92"/>
      <c r="J114" s="92"/>
      <c r="K114" s="92"/>
    </row>
    <row r="115" spans="1:11" ht="12" customHeight="1" x14ac:dyDescent="0.25">
      <c r="A115" s="103"/>
      <c r="B115" s="92"/>
      <c r="C115" s="92"/>
      <c r="D115" s="92"/>
      <c r="E115" s="92"/>
      <c r="F115" s="92"/>
      <c r="G115" s="92"/>
      <c r="H115" s="92"/>
      <c r="I115" s="92"/>
      <c r="J115" s="92"/>
      <c r="K115" s="92"/>
    </row>
    <row r="116" spans="1:11" ht="12" customHeight="1" x14ac:dyDescent="0.25">
      <c r="A116" s="103"/>
      <c r="B116" s="92"/>
      <c r="C116" s="92"/>
      <c r="D116" s="92"/>
      <c r="E116" s="92"/>
      <c r="F116" s="92"/>
      <c r="G116" s="92"/>
      <c r="H116" s="92"/>
      <c r="I116" s="92"/>
      <c r="J116" s="92"/>
      <c r="K116" s="92"/>
    </row>
    <row r="117" spans="1:11" ht="12" customHeight="1" x14ac:dyDescent="0.25">
      <c r="A117" s="103"/>
      <c r="B117" s="92"/>
      <c r="C117" s="92"/>
      <c r="D117" s="92"/>
      <c r="E117" s="92"/>
      <c r="F117" s="92"/>
      <c r="G117" s="92"/>
      <c r="H117" s="92"/>
      <c r="I117" s="92"/>
      <c r="J117" s="92"/>
      <c r="K117" s="92"/>
    </row>
    <row r="118" spans="1:11" ht="12" customHeight="1" x14ac:dyDescent="0.25">
      <c r="A118" s="103"/>
      <c r="B118" s="92"/>
      <c r="C118" s="92"/>
      <c r="D118" s="92"/>
      <c r="E118" s="92"/>
      <c r="F118" s="92"/>
      <c r="G118" s="92"/>
      <c r="H118" s="92"/>
      <c r="I118" s="92"/>
      <c r="J118" s="92"/>
      <c r="K118" s="92"/>
    </row>
    <row r="119" spans="1:11" ht="12" customHeight="1" x14ac:dyDescent="0.25">
      <c r="A119" s="103"/>
      <c r="B119" s="92"/>
      <c r="C119" s="92"/>
      <c r="D119" s="92"/>
      <c r="E119" s="92"/>
      <c r="F119" s="92"/>
      <c r="G119" s="92"/>
      <c r="H119" s="92"/>
      <c r="I119" s="92"/>
      <c r="J119" s="92"/>
      <c r="K119" s="92"/>
    </row>
    <row r="120" spans="1:11" ht="12" customHeight="1" x14ac:dyDescent="0.25">
      <c r="A120" s="103"/>
      <c r="B120" s="92"/>
      <c r="C120" s="92"/>
      <c r="D120" s="92"/>
      <c r="E120" s="92"/>
      <c r="F120" s="92"/>
      <c r="G120" s="92"/>
      <c r="H120" s="92"/>
      <c r="I120" s="92"/>
      <c r="J120" s="92"/>
      <c r="K120" s="92"/>
    </row>
    <row r="121" spans="1:11" ht="12" customHeight="1" x14ac:dyDescent="0.25">
      <c r="A121" s="103"/>
      <c r="B121" s="92"/>
      <c r="C121" s="92"/>
      <c r="D121" s="92"/>
      <c r="E121" s="92"/>
      <c r="F121" s="92"/>
      <c r="G121" s="92"/>
      <c r="H121" s="92"/>
      <c r="I121" s="92"/>
      <c r="J121" s="92"/>
      <c r="K121" s="92"/>
    </row>
    <row r="122" spans="1:11" ht="12" customHeight="1" x14ac:dyDescent="0.25">
      <c r="A122" s="103"/>
      <c r="B122" s="92"/>
      <c r="C122" s="92"/>
      <c r="D122" s="92"/>
      <c r="E122" s="92"/>
      <c r="F122" s="92"/>
      <c r="G122" s="92"/>
      <c r="H122" s="92"/>
      <c r="I122" s="92"/>
      <c r="J122" s="92"/>
      <c r="K122" s="92"/>
    </row>
  </sheetData>
  <phoneticPr fontId="4"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0"/>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113" customWidth="1"/>
    <col min="2" max="41" width="10.7109375" style="26" customWidth="1"/>
    <col min="42" max="42" width="10.7109375" style="25"/>
    <col min="43" max="78" width="10.7109375" style="28"/>
    <col min="79" max="16384" width="10.7109375" style="25"/>
  </cols>
  <sheetData>
    <row r="1" spans="1:82" s="119" customFormat="1" ht="12" customHeight="1" x14ac:dyDescent="0.2">
      <c r="A1" s="114"/>
      <c r="B1" s="250" t="s">
        <v>11</v>
      </c>
      <c r="C1" s="250"/>
      <c r="D1" s="250"/>
      <c r="E1" s="251"/>
      <c r="F1" s="250" t="s">
        <v>10</v>
      </c>
      <c r="G1" s="250"/>
      <c r="H1" s="250"/>
      <c r="I1" s="251"/>
      <c r="J1" s="250" t="s">
        <v>9</v>
      </c>
      <c r="K1" s="250"/>
      <c r="L1" s="250"/>
      <c r="M1" s="251"/>
      <c r="N1" s="250" t="s">
        <v>8</v>
      </c>
      <c r="O1" s="250"/>
      <c r="P1" s="250"/>
      <c r="Q1" s="251"/>
      <c r="R1" s="250" t="s">
        <v>7</v>
      </c>
      <c r="S1" s="250"/>
      <c r="T1" s="250"/>
      <c r="U1" s="251"/>
      <c r="V1" s="250" t="s">
        <v>36</v>
      </c>
      <c r="W1" s="250"/>
      <c r="X1" s="250"/>
      <c r="Y1" s="251"/>
      <c r="Z1" s="250" t="s">
        <v>12</v>
      </c>
      <c r="AA1" s="250"/>
      <c r="AB1" s="250"/>
      <c r="AC1" s="251"/>
      <c r="AD1" s="250" t="s">
        <v>4</v>
      </c>
      <c r="AE1" s="250"/>
      <c r="AF1" s="250"/>
      <c r="AG1" s="251"/>
      <c r="AH1" s="250" t="s">
        <v>3</v>
      </c>
      <c r="AI1" s="250"/>
      <c r="AJ1" s="250"/>
      <c r="AK1" s="251"/>
      <c r="AL1" s="250" t="s">
        <v>2</v>
      </c>
      <c r="AM1" s="250"/>
      <c r="AN1" s="250"/>
      <c r="AO1" s="250"/>
      <c r="AQ1" s="250" t="str">
        <f>F1</f>
        <v>Western Cape</v>
      </c>
      <c r="AR1" s="250"/>
      <c r="AS1" s="250"/>
      <c r="AT1" s="251"/>
      <c r="AU1" s="248" t="str">
        <f>J1</f>
        <v>Eastern Cape</v>
      </c>
      <c r="AV1" s="248"/>
      <c r="AW1" s="248"/>
      <c r="AX1" s="249"/>
      <c r="AY1" s="248" t="str">
        <f t="shared" ref="AY1" si="0">N1</f>
        <v>Northern Cape</v>
      </c>
      <c r="AZ1" s="248"/>
      <c r="BA1" s="248"/>
      <c r="BB1" s="249"/>
      <c r="BC1" s="248" t="str">
        <f t="shared" ref="BC1" si="1">R1</f>
        <v>Free State</v>
      </c>
      <c r="BD1" s="248"/>
      <c r="BE1" s="248"/>
      <c r="BF1" s="249"/>
      <c r="BG1" s="248" t="str">
        <f t="shared" ref="BG1" si="2">V1</f>
        <v>Kwazulu-Natal</v>
      </c>
      <c r="BH1" s="248"/>
      <c r="BI1" s="248"/>
      <c r="BJ1" s="249"/>
      <c r="BK1" s="248" t="str">
        <f t="shared" ref="BK1" si="3">Z1</f>
        <v>North West</v>
      </c>
      <c r="BL1" s="248"/>
      <c r="BM1" s="248"/>
      <c r="BN1" s="249"/>
      <c r="BO1" s="248" t="str">
        <f t="shared" ref="BO1" si="4">AD1</f>
        <v>Gauteng</v>
      </c>
      <c r="BP1" s="248"/>
      <c r="BQ1" s="248"/>
      <c r="BR1" s="249"/>
      <c r="BS1" s="248" t="str">
        <f t="shared" ref="BS1" si="5">AH1</f>
        <v>Mpumalanga</v>
      </c>
      <c r="BT1" s="248"/>
      <c r="BU1" s="248"/>
      <c r="BV1" s="249"/>
      <c r="BW1" s="248" t="str">
        <f t="shared" ref="BW1" si="6">AL1</f>
        <v>Limpopo</v>
      </c>
      <c r="BX1" s="248"/>
      <c r="BY1" s="248"/>
      <c r="BZ1" s="248"/>
      <c r="CA1" s="120"/>
      <c r="CB1" s="120"/>
      <c r="CC1" s="120"/>
      <c r="CD1" s="120"/>
    </row>
    <row r="2" spans="1:82" s="121" customFormat="1" ht="12" customHeight="1" x14ac:dyDescent="0.2">
      <c r="A2" s="100" t="s">
        <v>671</v>
      </c>
      <c r="B2" s="101" t="s">
        <v>395</v>
      </c>
      <c r="C2" s="101" t="s">
        <v>396</v>
      </c>
      <c r="D2" s="101" t="s">
        <v>397</v>
      </c>
      <c r="E2" s="115" t="s">
        <v>398</v>
      </c>
      <c r="F2" s="101" t="s">
        <v>399</v>
      </c>
      <c r="G2" s="101" t="s">
        <v>400</v>
      </c>
      <c r="H2" s="101" t="s">
        <v>401</v>
      </c>
      <c r="I2" s="115" t="s">
        <v>402</v>
      </c>
      <c r="J2" s="101" t="s">
        <v>403</v>
      </c>
      <c r="K2" s="101" t="s">
        <v>404</v>
      </c>
      <c r="L2" s="101" t="s">
        <v>405</v>
      </c>
      <c r="M2" s="115" t="s">
        <v>406</v>
      </c>
      <c r="N2" s="101" t="s">
        <v>407</v>
      </c>
      <c r="O2" s="101" t="s">
        <v>408</v>
      </c>
      <c r="P2" s="101" t="s">
        <v>409</v>
      </c>
      <c r="Q2" s="115" t="s">
        <v>410</v>
      </c>
      <c r="R2" s="101" t="s">
        <v>411</v>
      </c>
      <c r="S2" s="101" t="s">
        <v>412</v>
      </c>
      <c r="T2" s="101" t="s">
        <v>413</v>
      </c>
      <c r="U2" s="115" t="s">
        <v>414</v>
      </c>
      <c r="V2" s="101" t="s">
        <v>415</v>
      </c>
      <c r="W2" s="101" t="s">
        <v>416</v>
      </c>
      <c r="X2" s="101" t="s">
        <v>417</v>
      </c>
      <c r="Y2" s="115" t="s">
        <v>418</v>
      </c>
      <c r="Z2" s="101" t="s">
        <v>419</v>
      </c>
      <c r="AA2" s="101" t="s">
        <v>420</v>
      </c>
      <c r="AB2" s="101" t="s">
        <v>421</v>
      </c>
      <c r="AC2" s="115" t="s">
        <v>422</v>
      </c>
      <c r="AD2" s="101" t="s">
        <v>423</v>
      </c>
      <c r="AE2" s="101" t="s">
        <v>424</v>
      </c>
      <c r="AF2" s="101" t="s">
        <v>425</v>
      </c>
      <c r="AG2" s="115" t="s">
        <v>426</v>
      </c>
      <c r="AH2" s="101" t="s">
        <v>427</v>
      </c>
      <c r="AI2" s="101" t="s">
        <v>428</v>
      </c>
      <c r="AJ2" s="101" t="s">
        <v>429</v>
      </c>
      <c r="AK2" s="115" t="s">
        <v>430</v>
      </c>
      <c r="AL2" s="101" t="s">
        <v>431</v>
      </c>
      <c r="AM2" s="101" t="s">
        <v>432</v>
      </c>
      <c r="AN2" s="101" t="s">
        <v>433</v>
      </c>
      <c r="AO2" s="101" t="s">
        <v>434</v>
      </c>
      <c r="AQ2" s="117" t="s">
        <v>80</v>
      </c>
      <c r="AR2" s="117" t="s">
        <v>79</v>
      </c>
      <c r="AS2" s="117" t="s">
        <v>81</v>
      </c>
      <c r="AT2" s="118" t="s">
        <v>82</v>
      </c>
      <c r="AU2" s="117" t="str">
        <f>AQ2</f>
        <v>Building completed: All buildings</v>
      </c>
      <c r="AV2" s="117" t="str">
        <f t="shared" ref="AV2:BK3" si="7">AR2</f>
        <v>Building completed: Residential buildings</v>
      </c>
      <c r="AW2" s="117" t="str">
        <f t="shared" si="7"/>
        <v>Building completed: Non-residential buildings</v>
      </c>
      <c r="AX2" s="118" t="str">
        <f t="shared" si="7"/>
        <v>Building completed: Additions and alterations</v>
      </c>
      <c r="AY2" s="117" t="str">
        <f t="shared" si="7"/>
        <v>Building completed: All buildings</v>
      </c>
      <c r="AZ2" s="117" t="str">
        <f t="shared" si="7"/>
        <v>Building completed: Residential buildings</v>
      </c>
      <c r="BA2" s="117" t="str">
        <f t="shared" si="7"/>
        <v>Building completed: Non-residential buildings</v>
      </c>
      <c r="BB2" s="118" t="str">
        <f t="shared" si="7"/>
        <v>Building completed: Additions and alterations</v>
      </c>
      <c r="BC2" s="117" t="str">
        <f t="shared" si="7"/>
        <v>Building completed: All buildings</v>
      </c>
      <c r="BD2" s="117" t="str">
        <f t="shared" si="7"/>
        <v>Building completed: Residential buildings</v>
      </c>
      <c r="BE2" s="117" t="str">
        <f t="shared" si="7"/>
        <v>Building completed: Non-residential buildings</v>
      </c>
      <c r="BF2" s="118" t="str">
        <f t="shared" si="7"/>
        <v>Building completed: Additions and alterations</v>
      </c>
      <c r="BG2" s="117" t="str">
        <f t="shared" si="7"/>
        <v>Building completed: All buildings</v>
      </c>
      <c r="BH2" s="117" t="str">
        <f t="shared" si="7"/>
        <v>Building completed: Residential buildings</v>
      </c>
      <c r="BI2" s="117" t="str">
        <f t="shared" si="7"/>
        <v>Building completed: Non-residential buildings</v>
      </c>
      <c r="BJ2" s="118" t="str">
        <f t="shared" si="7"/>
        <v>Building completed: Additions and alterations</v>
      </c>
      <c r="BK2" s="117" t="str">
        <f t="shared" si="7"/>
        <v>Building completed: All buildings</v>
      </c>
      <c r="BL2" s="117" t="str">
        <f t="shared" ref="BL2:BZ3" si="8">BH2</f>
        <v>Building completed: Residential buildings</v>
      </c>
      <c r="BM2" s="117" t="str">
        <f t="shared" si="8"/>
        <v>Building completed: Non-residential buildings</v>
      </c>
      <c r="BN2" s="118" t="str">
        <f t="shared" si="8"/>
        <v>Building completed: Additions and alterations</v>
      </c>
      <c r="BO2" s="117" t="str">
        <f t="shared" si="8"/>
        <v>Building completed: All buildings</v>
      </c>
      <c r="BP2" s="117" t="str">
        <f t="shared" si="8"/>
        <v>Building completed: Residential buildings</v>
      </c>
      <c r="BQ2" s="117" t="str">
        <f t="shared" si="8"/>
        <v>Building completed: Non-residential buildings</v>
      </c>
      <c r="BR2" s="118" t="str">
        <f t="shared" si="8"/>
        <v>Building completed: Additions and alterations</v>
      </c>
      <c r="BS2" s="117" t="str">
        <f t="shared" si="8"/>
        <v>Building completed: All buildings</v>
      </c>
      <c r="BT2" s="117" t="str">
        <f t="shared" si="8"/>
        <v>Building completed: Residential buildings</v>
      </c>
      <c r="BU2" s="117" t="str">
        <f t="shared" si="8"/>
        <v>Building completed: Non-residential buildings</v>
      </c>
      <c r="BV2" s="118" t="str">
        <f t="shared" si="8"/>
        <v>Building completed: Additions and alterations</v>
      </c>
      <c r="BW2" s="117" t="str">
        <f t="shared" si="8"/>
        <v>Building completed: All buildings</v>
      </c>
      <c r="BX2" s="117" t="str">
        <f t="shared" si="8"/>
        <v>Building completed: Residential buildings</v>
      </c>
      <c r="BY2" s="117" t="str">
        <f t="shared" si="8"/>
        <v>Building completed: Non-residential buildings</v>
      </c>
      <c r="BZ2" s="117" t="str">
        <f t="shared" si="8"/>
        <v>Building completed: Additions and alterations</v>
      </c>
    </row>
    <row r="3" spans="1:82" s="121" customFormat="1" ht="12" hidden="1" customHeight="1" x14ac:dyDescent="0.2">
      <c r="A3" s="105" t="s">
        <v>148</v>
      </c>
      <c r="B3" s="109" t="s">
        <v>435</v>
      </c>
      <c r="C3" s="109" t="s">
        <v>436</v>
      </c>
      <c r="D3" s="109" t="s">
        <v>437</v>
      </c>
      <c r="E3" s="116" t="s">
        <v>438</v>
      </c>
      <c r="F3" s="109" t="s">
        <v>439</v>
      </c>
      <c r="G3" s="109" t="s">
        <v>440</v>
      </c>
      <c r="H3" s="109" t="s">
        <v>441</v>
      </c>
      <c r="I3" s="109" t="s">
        <v>442</v>
      </c>
      <c r="J3" s="109" t="s">
        <v>443</v>
      </c>
      <c r="K3" s="109" t="s">
        <v>444</v>
      </c>
      <c r="L3" s="109" t="s">
        <v>445</v>
      </c>
      <c r="M3" s="109" t="s">
        <v>446</v>
      </c>
      <c r="N3" s="109" t="s">
        <v>447</v>
      </c>
      <c r="O3" s="109" t="s">
        <v>448</v>
      </c>
      <c r="P3" s="109" t="s">
        <v>449</v>
      </c>
      <c r="Q3" s="109" t="s">
        <v>450</v>
      </c>
      <c r="R3" s="109" t="s">
        <v>451</v>
      </c>
      <c r="S3" s="109" t="s">
        <v>452</v>
      </c>
      <c r="T3" s="109" t="s">
        <v>453</v>
      </c>
      <c r="U3" s="109" t="s">
        <v>454</v>
      </c>
      <c r="V3" s="109" t="s">
        <v>455</v>
      </c>
      <c r="W3" s="109" t="s">
        <v>456</v>
      </c>
      <c r="X3" s="109" t="s">
        <v>457</v>
      </c>
      <c r="Y3" s="109" t="s">
        <v>458</v>
      </c>
      <c r="Z3" s="109" t="s">
        <v>459</v>
      </c>
      <c r="AA3" s="109" t="s">
        <v>460</v>
      </c>
      <c r="AB3" s="109" t="s">
        <v>461</v>
      </c>
      <c r="AC3" s="109" t="s">
        <v>462</v>
      </c>
      <c r="AD3" s="109" t="s">
        <v>463</v>
      </c>
      <c r="AE3" s="109" t="s">
        <v>464</v>
      </c>
      <c r="AF3" s="109" t="s">
        <v>465</v>
      </c>
      <c r="AG3" s="109" t="s">
        <v>466</v>
      </c>
      <c r="AH3" s="109" t="s">
        <v>467</v>
      </c>
      <c r="AI3" s="109" t="s">
        <v>468</v>
      </c>
      <c r="AJ3" s="109" t="s">
        <v>469</v>
      </c>
      <c r="AK3" s="109" t="s">
        <v>470</v>
      </c>
      <c r="AL3" s="109" t="s">
        <v>471</v>
      </c>
      <c r="AM3" s="109" t="s">
        <v>472</v>
      </c>
      <c r="AN3" s="109" t="s">
        <v>473</v>
      </c>
      <c r="AO3" s="109" t="s">
        <v>474</v>
      </c>
      <c r="AQ3" s="110" t="s">
        <v>78</v>
      </c>
      <c r="AR3" s="110" t="s">
        <v>78</v>
      </c>
      <c r="AS3" s="110" t="s">
        <v>78</v>
      </c>
      <c r="AT3" s="110" t="s">
        <v>78</v>
      </c>
      <c r="AU3" s="110" t="str">
        <f>AQ3</f>
        <v>Monthly, % OF TOTAL SA</v>
      </c>
      <c r="AV3" s="110" t="str">
        <f t="shared" si="7"/>
        <v>Monthly, % OF TOTAL SA</v>
      </c>
      <c r="AW3" s="110" t="str">
        <f t="shared" si="7"/>
        <v>Monthly, % OF TOTAL SA</v>
      </c>
      <c r="AX3" s="110" t="str">
        <f t="shared" si="7"/>
        <v>Monthly, % OF TOTAL SA</v>
      </c>
      <c r="AY3" s="110" t="str">
        <f t="shared" si="7"/>
        <v>Monthly, % OF TOTAL SA</v>
      </c>
      <c r="AZ3" s="110" t="str">
        <f t="shared" si="7"/>
        <v>Monthly, % OF TOTAL SA</v>
      </c>
      <c r="BA3" s="110" t="str">
        <f t="shared" si="7"/>
        <v>Monthly, % OF TOTAL SA</v>
      </c>
      <c r="BB3" s="110" t="str">
        <f t="shared" si="7"/>
        <v>Monthly, % OF TOTAL SA</v>
      </c>
      <c r="BC3" s="110" t="str">
        <f t="shared" si="7"/>
        <v>Monthly, % OF TOTAL SA</v>
      </c>
      <c r="BD3" s="110" t="str">
        <f t="shared" si="7"/>
        <v>Monthly, % OF TOTAL SA</v>
      </c>
      <c r="BE3" s="110" t="str">
        <f t="shared" si="7"/>
        <v>Monthly, % OF TOTAL SA</v>
      </c>
      <c r="BF3" s="110" t="str">
        <f t="shared" si="7"/>
        <v>Monthly, % OF TOTAL SA</v>
      </c>
      <c r="BG3" s="110" t="str">
        <f t="shared" si="7"/>
        <v>Monthly, % OF TOTAL SA</v>
      </c>
      <c r="BH3" s="110" t="str">
        <f t="shared" si="7"/>
        <v>Monthly, % OF TOTAL SA</v>
      </c>
      <c r="BI3" s="110" t="str">
        <f t="shared" si="7"/>
        <v>Monthly, % OF TOTAL SA</v>
      </c>
      <c r="BJ3" s="110" t="str">
        <f t="shared" si="7"/>
        <v>Monthly, % OF TOTAL SA</v>
      </c>
      <c r="BK3" s="110" t="str">
        <f t="shared" si="7"/>
        <v>Monthly, % OF TOTAL SA</v>
      </c>
      <c r="BL3" s="110" t="str">
        <f t="shared" si="8"/>
        <v>Monthly, % OF TOTAL SA</v>
      </c>
      <c r="BM3" s="110" t="str">
        <f t="shared" si="8"/>
        <v>Monthly, % OF TOTAL SA</v>
      </c>
      <c r="BN3" s="110" t="str">
        <f t="shared" si="8"/>
        <v>Monthly, % OF TOTAL SA</v>
      </c>
      <c r="BO3" s="110" t="str">
        <f t="shared" si="8"/>
        <v>Monthly, % OF TOTAL SA</v>
      </c>
      <c r="BP3" s="110" t="str">
        <f t="shared" si="8"/>
        <v>Monthly, % OF TOTAL SA</v>
      </c>
      <c r="BQ3" s="110" t="str">
        <f t="shared" si="8"/>
        <v>Monthly, % OF TOTAL SA</v>
      </c>
      <c r="BR3" s="110" t="str">
        <f t="shared" si="8"/>
        <v>Monthly, % OF TOTAL SA</v>
      </c>
      <c r="BS3" s="110" t="str">
        <f t="shared" si="8"/>
        <v>Monthly, % OF TOTAL SA</v>
      </c>
      <c r="BT3" s="110" t="str">
        <f t="shared" si="8"/>
        <v>Monthly, % OF TOTAL SA</v>
      </c>
      <c r="BU3" s="110" t="str">
        <f t="shared" si="8"/>
        <v>Monthly, % OF TOTAL SA</v>
      </c>
      <c r="BV3" s="110" t="str">
        <f t="shared" si="8"/>
        <v>Monthly, % OF TOTAL SA</v>
      </c>
      <c r="BW3" s="110" t="str">
        <f t="shared" si="8"/>
        <v>Monthly, % OF TOTAL SA</v>
      </c>
      <c r="BX3" s="110" t="str">
        <f t="shared" si="8"/>
        <v>Monthly, % OF TOTAL SA</v>
      </c>
      <c r="BY3" s="110" t="str">
        <f t="shared" si="8"/>
        <v>Monthly, % OF TOTAL SA</v>
      </c>
      <c r="BZ3" s="110" t="str">
        <f t="shared" si="8"/>
        <v>Monthly, % OF TOTAL SA</v>
      </c>
    </row>
    <row r="4" spans="1:82" s="121" customFormat="1" ht="12" customHeight="1" x14ac:dyDescent="0.2">
      <c r="A4" s="105" t="s">
        <v>30</v>
      </c>
      <c r="B4" s="109" t="s">
        <v>475</v>
      </c>
      <c r="C4" s="109" t="s">
        <v>475</v>
      </c>
      <c r="D4" s="109" t="s">
        <v>475</v>
      </c>
      <c r="E4" s="109" t="s">
        <v>475</v>
      </c>
      <c r="F4" s="109" t="s">
        <v>475</v>
      </c>
      <c r="G4" s="109" t="s">
        <v>475</v>
      </c>
      <c r="H4" s="109" t="s">
        <v>475</v>
      </c>
      <c r="I4" s="109" t="s">
        <v>475</v>
      </c>
      <c r="J4" s="109" t="s">
        <v>475</v>
      </c>
      <c r="K4" s="109" t="s">
        <v>475</v>
      </c>
      <c r="L4" s="109" t="s">
        <v>475</v>
      </c>
      <c r="M4" s="109" t="s">
        <v>475</v>
      </c>
      <c r="N4" s="109" t="s">
        <v>475</v>
      </c>
      <c r="O4" s="109" t="s">
        <v>475</v>
      </c>
      <c r="P4" s="109" t="s">
        <v>475</v>
      </c>
      <c r="Q4" s="109" t="s">
        <v>475</v>
      </c>
      <c r="R4" s="109" t="s">
        <v>475</v>
      </c>
      <c r="S4" s="109" t="s">
        <v>475</v>
      </c>
      <c r="T4" s="109" t="s">
        <v>475</v>
      </c>
      <c r="U4" s="109" t="s">
        <v>475</v>
      </c>
      <c r="V4" s="109" t="s">
        <v>475</v>
      </c>
      <c r="W4" s="109" t="s">
        <v>475</v>
      </c>
      <c r="X4" s="109" t="s">
        <v>475</v>
      </c>
      <c r="Y4" s="109" t="s">
        <v>475</v>
      </c>
      <c r="Z4" s="109" t="s">
        <v>475</v>
      </c>
      <c r="AA4" s="109" t="s">
        <v>475</v>
      </c>
      <c r="AB4" s="109" t="s">
        <v>475</v>
      </c>
      <c r="AC4" s="109" t="s">
        <v>475</v>
      </c>
      <c r="AD4" s="109" t="s">
        <v>475</v>
      </c>
      <c r="AE4" s="109" t="s">
        <v>475</v>
      </c>
      <c r="AF4" s="109" t="s">
        <v>475</v>
      </c>
      <c r="AG4" s="109" t="s">
        <v>475</v>
      </c>
      <c r="AH4" s="109" t="s">
        <v>475</v>
      </c>
      <c r="AI4" s="109" t="s">
        <v>475</v>
      </c>
      <c r="AJ4" s="109" t="s">
        <v>475</v>
      </c>
      <c r="AK4" s="109" t="s">
        <v>475</v>
      </c>
      <c r="AL4" s="109" t="s">
        <v>475</v>
      </c>
      <c r="AM4" s="109" t="s">
        <v>475</v>
      </c>
      <c r="AN4" s="109" t="s">
        <v>475</v>
      </c>
      <c r="AO4" s="109" t="s">
        <v>475</v>
      </c>
      <c r="AQ4" s="252" t="s">
        <v>656</v>
      </c>
      <c r="AR4" s="252"/>
      <c r="AS4" s="252"/>
      <c r="AT4" s="252"/>
      <c r="AU4" s="252" t="s">
        <v>656</v>
      </c>
      <c r="AV4" s="252"/>
      <c r="AW4" s="252"/>
      <c r="AX4" s="252"/>
      <c r="AY4" s="252" t="s">
        <v>656</v>
      </c>
      <c r="AZ4" s="252"/>
      <c r="BA4" s="252"/>
      <c r="BB4" s="252"/>
      <c r="BC4" s="252" t="s">
        <v>656</v>
      </c>
      <c r="BD4" s="252"/>
      <c r="BE4" s="252"/>
      <c r="BF4" s="252"/>
      <c r="BG4" s="252" t="s">
        <v>656</v>
      </c>
      <c r="BH4" s="252"/>
      <c r="BI4" s="252"/>
      <c r="BJ4" s="252"/>
      <c r="BK4" s="252" t="s">
        <v>656</v>
      </c>
      <c r="BL4" s="252"/>
      <c r="BM4" s="252"/>
      <c r="BN4" s="252"/>
      <c r="BO4" s="252" t="s">
        <v>656</v>
      </c>
      <c r="BP4" s="252"/>
      <c r="BQ4" s="252"/>
      <c r="BR4" s="252"/>
      <c r="BS4" s="252" t="s">
        <v>656</v>
      </c>
      <c r="BT4" s="252"/>
      <c r="BU4" s="252"/>
      <c r="BV4" s="252"/>
      <c r="BW4" s="252" t="s">
        <v>656</v>
      </c>
      <c r="BX4" s="252"/>
      <c r="BY4" s="252"/>
      <c r="BZ4" s="252"/>
    </row>
    <row r="5" spans="1:82" s="121" customFormat="1" ht="12" hidden="1" customHeight="1" x14ac:dyDescent="0.2">
      <c r="A5" s="105" t="s">
        <v>74</v>
      </c>
      <c r="B5" s="109" t="s">
        <v>75</v>
      </c>
      <c r="C5" s="109" t="s">
        <v>75</v>
      </c>
      <c r="D5" s="109" t="s">
        <v>75</v>
      </c>
      <c r="E5" s="109" t="s">
        <v>75</v>
      </c>
      <c r="F5" s="109" t="s">
        <v>75</v>
      </c>
      <c r="G5" s="109" t="s">
        <v>75</v>
      </c>
      <c r="H5" s="109" t="s">
        <v>75</v>
      </c>
      <c r="I5" s="109" t="s">
        <v>75</v>
      </c>
      <c r="J5" s="109" t="s">
        <v>75</v>
      </c>
      <c r="K5" s="109" t="s">
        <v>75</v>
      </c>
      <c r="L5" s="109" t="s">
        <v>75</v>
      </c>
      <c r="M5" s="109" t="s">
        <v>75</v>
      </c>
      <c r="N5" s="109" t="s">
        <v>75</v>
      </c>
      <c r="O5" s="109" t="s">
        <v>75</v>
      </c>
      <c r="P5" s="109" t="s">
        <v>75</v>
      </c>
      <c r="Q5" s="109" t="s">
        <v>75</v>
      </c>
      <c r="R5" s="109" t="s">
        <v>75</v>
      </c>
      <c r="S5" s="109" t="s">
        <v>75</v>
      </c>
      <c r="T5" s="109" t="s">
        <v>75</v>
      </c>
      <c r="U5" s="109" t="s">
        <v>75</v>
      </c>
      <c r="V5" s="109" t="s">
        <v>75</v>
      </c>
      <c r="W5" s="109" t="s">
        <v>75</v>
      </c>
      <c r="X5" s="109" t="s">
        <v>75</v>
      </c>
      <c r="Y5" s="109" t="s">
        <v>75</v>
      </c>
      <c r="Z5" s="109" t="s">
        <v>75</v>
      </c>
      <c r="AA5" s="109" t="s">
        <v>75</v>
      </c>
      <c r="AB5" s="109" t="s">
        <v>75</v>
      </c>
      <c r="AC5" s="109" t="s">
        <v>75</v>
      </c>
      <c r="AD5" s="109" t="s">
        <v>75</v>
      </c>
      <c r="AE5" s="109" t="s">
        <v>75</v>
      </c>
      <c r="AF5" s="109" t="s">
        <v>75</v>
      </c>
      <c r="AG5" s="109" t="s">
        <v>75</v>
      </c>
      <c r="AH5" s="109" t="s">
        <v>75</v>
      </c>
      <c r="AI5" s="109" t="s">
        <v>75</v>
      </c>
      <c r="AJ5" s="109" t="s">
        <v>75</v>
      </c>
      <c r="AK5" s="109" t="s">
        <v>75</v>
      </c>
      <c r="AL5" s="109" t="s">
        <v>75</v>
      </c>
      <c r="AM5" s="109" t="s">
        <v>75</v>
      </c>
      <c r="AN5" s="109" t="s">
        <v>75</v>
      </c>
      <c r="AO5" s="109" t="s">
        <v>75</v>
      </c>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row>
    <row r="6" spans="1:82" s="121" customFormat="1" ht="12" hidden="1" customHeight="1" x14ac:dyDescent="0.2">
      <c r="A6" s="105" t="s">
        <v>76</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row>
    <row r="7" spans="1:82" s="121" customFormat="1" ht="12" hidden="1" customHeight="1" x14ac:dyDescent="0.2">
      <c r="A7" s="105" t="s">
        <v>153</v>
      </c>
      <c r="B7" s="109" t="s">
        <v>0</v>
      </c>
      <c r="C7" s="109" t="s">
        <v>0</v>
      </c>
      <c r="D7" s="109" t="s">
        <v>0</v>
      </c>
      <c r="E7" s="109" t="s">
        <v>0</v>
      </c>
      <c r="F7" s="109" t="s">
        <v>0</v>
      </c>
      <c r="G7" s="109" t="s">
        <v>0</v>
      </c>
      <c r="H7" s="109" t="s">
        <v>0</v>
      </c>
      <c r="I7" s="109" t="s">
        <v>0</v>
      </c>
      <c r="J7" s="109" t="s">
        <v>0</v>
      </c>
      <c r="K7" s="109" t="s">
        <v>0</v>
      </c>
      <c r="L7" s="109" t="s">
        <v>0</v>
      </c>
      <c r="M7" s="109" t="s">
        <v>0</v>
      </c>
      <c r="N7" s="109" t="s">
        <v>0</v>
      </c>
      <c r="O7" s="109" t="s">
        <v>0</v>
      </c>
      <c r="P7" s="109" t="s">
        <v>0</v>
      </c>
      <c r="Q7" s="109" t="s">
        <v>0</v>
      </c>
      <c r="R7" s="109" t="s">
        <v>0</v>
      </c>
      <c r="S7" s="109" t="s">
        <v>0</v>
      </c>
      <c r="T7" s="109" t="s">
        <v>0</v>
      </c>
      <c r="U7" s="109" t="s">
        <v>0</v>
      </c>
      <c r="V7" s="109" t="s">
        <v>0</v>
      </c>
      <c r="W7" s="109" t="s">
        <v>0</v>
      </c>
      <c r="X7" s="109" t="s">
        <v>0</v>
      </c>
      <c r="Y7" s="109" t="s">
        <v>0</v>
      </c>
      <c r="Z7" s="109" t="s">
        <v>0</v>
      </c>
      <c r="AA7" s="109" t="s">
        <v>0</v>
      </c>
      <c r="AB7" s="109" t="s">
        <v>0</v>
      </c>
      <c r="AC7" s="109" t="s">
        <v>0</v>
      </c>
      <c r="AD7" s="109" t="s">
        <v>0</v>
      </c>
      <c r="AE7" s="109" t="s">
        <v>0</v>
      </c>
      <c r="AF7" s="109" t="s">
        <v>0</v>
      </c>
      <c r="AG7" s="109" t="s">
        <v>0</v>
      </c>
      <c r="AH7" s="109" t="s">
        <v>0</v>
      </c>
      <c r="AI7" s="109" t="s">
        <v>0</v>
      </c>
      <c r="AJ7" s="109" t="s">
        <v>0</v>
      </c>
      <c r="AK7" s="109" t="s">
        <v>0</v>
      </c>
      <c r="AL7" s="109" t="s">
        <v>0</v>
      </c>
      <c r="AM7" s="109" t="s">
        <v>0</v>
      </c>
      <c r="AN7" s="109" t="s">
        <v>0</v>
      </c>
      <c r="AO7" s="109" t="s">
        <v>0</v>
      </c>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row>
    <row r="8" spans="1:82" s="121" customFormat="1" ht="12" hidden="1" customHeight="1" x14ac:dyDescent="0.2">
      <c r="A8" s="105" t="s">
        <v>154</v>
      </c>
      <c r="B8" s="109" t="s">
        <v>245</v>
      </c>
      <c r="C8" s="109" t="s">
        <v>246</v>
      </c>
      <c r="D8" s="109" t="s">
        <v>247</v>
      </c>
      <c r="E8" s="109" t="s">
        <v>248</v>
      </c>
      <c r="F8" s="109" t="s">
        <v>249</v>
      </c>
      <c r="G8" s="109" t="s">
        <v>250</v>
      </c>
      <c r="H8" s="109" t="s">
        <v>251</v>
      </c>
      <c r="I8" s="109" t="s">
        <v>252</v>
      </c>
      <c r="J8" s="109" t="s">
        <v>253</v>
      </c>
      <c r="K8" s="109" t="s">
        <v>254</v>
      </c>
      <c r="L8" s="109" t="s">
        <v>255</v>
      </c>
      <c r="M8" s="109" t="s">
        <v>256</v>
      </c>
      <c r="N8" s="109" t="s">
        <v>257</v>
      </c>
      <c r="O8" s="109" t="s">
        <v>258</v>
      </c>
      <c r="P8" s="109" t="s">
        <v>259</v>
      </c>
      <c r="Q8" s="109" t="s">
        <v>260</v>
      </c>
      <c r="R8" s="109" t="s">
        <v>261</v>
      </c>
      <c r="S8" s="109" t="s">
        <v>262</v>
      </c>
      <c r="T8" s="109" t="s">
        <v>263</v>
      </c>
      <c r="U8" s="109" t="s">
        <v>264</v>
      </c>
      <c r="V8" s="109" t="s">
        <v>265</v>
      </c>
      <c r="W8" s="109" t="s">
        <v>266</v>
      </c>
      <c r="X8" s="109" t="s">
        <v>267</v>
      </c>
      <c r="Y8" s="109" t="s">
        <v>268</v>
      </c>
      <c r="Z8" s="109" t="s">
        <v>269</v>
      </c>
      <c r="AA8" s="109" t="s">
        <v>270</v>
      </c>
      <c r="AB8" s="109" t="s">
        <v>271</v>
      </c>
      <c r="AC8" s="109" t="s">
        <v>272</v>
      </c>
      <c r="AD8" s="109" t="s">
        <v>273</v>
      </c>
      <c r="AE8" s="109" t="s">
        <v>274</v>
      </c>
      <c r="AF8" s="109" t="s">
        <v>275</v>
      </c>
      <c r="AG8" s="109" t="s">
        <v>276</v>
      </c>
      <c r="AH8" s="109" t="s">
        <v>277</v>
      </c>
      <c r="AI8" s="109" t="s">
        <v>278</v>
      </c>
      <c r="AJ8" s="109" t="s">
        <v>279</v>
      </c>
      <c r="AK8" s="109" t="s">
        <v>280</v>
      </c>
      <c r="AL8" s="109" t="s">
        <v>281</v>
      </c>
      <c r="AM8" s="109" t="s">
        <v>282</v>
      </c>
      <c r="AN8" s="109" t="s">
        <v>283</v>
      </c>
      <c r="AO8" s="109" t="s">
        <v>284</v>
      </c>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row>
    <row r="9" spans="1:82" ht="12" customHeight="1" x14ac:dyDescent="0.2">
      <c r="A9" s="103">
        <v>34000</v>
      </c>
      <c r="B9" s="111">
        <v>455170</v>
      </c>
      <c r="C9" s="111">
        <v>199416</v>
      </c>
      <c r="D9" s="111">
        <v>109566</v>
      </c>
      <c r="E9" s="111">
        <v>146188</v>
      </c>
      <c r="F9" s="111">
        <v>87394</v>
      </c>
      <c r="G9" s="111">
        <v>46727</v>
      </c>
      <c r="H9" s="111">
        <v>8389</v>
      </c>
      <c r="I9" s="111">
        <v>32278</v>
      </c>
      <c r="J9" s="111">
        <v>20168</v>
      </c>
      <c r="K9" s="111">
        <v>12626</v>
      </c>
      <c r="L9" s="111">
        <v>1550</v>
      </c>
      <c r="M9" s="111">
        <v>5992</v>
      </c>
      <c r="N9" s="111">
        <v>3552</v>
      </c>
      <c r="O9" s="111">
        <v>1403</v>
      </c>
      <c r="P9" s="111">
        <v>0</v>
      </c>
      <c r="Q9" s="111">
        <v>2149</v>
      </c>
      <c r="R9" s="111">
        <v>10454</v>
      </c>
      <c r="S9" s="111">
        <v>6313</v>
      </c>
      <c r="T9" s="111">
        <v>703</v>
      </c>
      <c r="U9" s="111">
        <v>3438</v>
      </c>
      <c r="V9" s="111">
        <v>106855</v>
      </c>
      <c r="W9" s="111">
        <v>29515</v>
      </c>
      <c r="X9" s="111">
        <v>32976</v>
      </c>
      <c r="Y9" s="111">
        <v>44365</v>
      </c>
      <c r="Z9" s="111">
        <v>8533</v>
      </c>
      <c r="AA9" s="111">
        <v>4265</v>
      </c>
      <c r="AB9" s="111">
        <v>2441</v>
      </c>
      <c r="AC9" s="111">
        <v>1828</v>
      </c>
      <c r="AD9" s="111">
        <v>197259</v>
      </c>
      <c r="AE9" s="111">
        <v>87754</v>
      </c>
      <c r="AF9" s="111">
        <v>58394</v>
      </c>
      <c r="AG9" s="111">
        <v>51111</v>
      </c>
      <c r="AH9" s="111">
        <v>13624</v>
      </c>
      <c r="AI9" s="111">
        <v>7404</v>
      </c>
      <c r="AJ9" s="111">
        <v>2739</v>
      </c>
      <c r="AK9" s="111">
        <v>3481</v>
      </c>
      <c r="AL9" s="111">
        <v>7330</v>
      </c>
      <c r="AM9" s="111">
        <v>3410</v>
      </c>
      <c r="AN9" s="111">
        <v>2375</v>
      </c>
      <c r="AO9" s="111">
        <v>1545</v>
      </c>
      <c r="AQ9" s="28">
        <f>F9/$B9</f>
        <v>0.19200298789463277</v>
      </c>
      <c r="AR9" s="28">
        <f>G9/$C9</f>
        <v>0.23431921209933004</v>
      </c>
      <c r="AS9" s="28">
        <f>H9/$D9</f>
        <v>7.6565722943248815E-2</v>
      </c>
      <c r="AT9" s="28">
        <f>I9/$E9</f>
        <v>0.22079787670670642</v>
      </c>
      <c r="AU9" s="28">
        <f>J9/$B9</f>
        <v>4.4308719818968736E-2</v>
      </c>
      <c r="AV9" s="28">
        <f>K9/$C9</f>
        <v>6.3314879447988123E-2</v>
      </c>
      <c r="AW9" s="28">
        <f>L9/$D9</f>
        <v>1.4146724348794335E-2</v>
      </c>
      <c r="AX9" s="28">
        <f>M9/$E9</f>
        <v>4.0988316414479982E-2</v>
      </c>
      <c r="AY9" s="28">
        <f>N9/$B9</f>
        <v>7.8036777467759295E-3</v>
      </c>
      <c r="AZ9" s="28">
        <f>O9/$C9</f>
        <v>7.0355437878605528E-3</v>
      </c>
      <c r="BA9" s="28">
        <f>P9/$D9</f>
        <v>0</v>
      </c>
      <c r="BB9" s="28">
        <f>Q9/$E9</f>
        <v>1.4700248994445508E-2</v>
      </c>
      <c r="BC9" s="28">
        <f>R9/$B9</f>
        <v>2.2967243008106861E-2</v>
      </c>
      <c r="BD9" s="28">
        <f>S9/$C9</f>
        <v>3.1657439723994062E-2</v>
      </c>
      <c r="BE9" s="28">
        <f>T9/$D9</f>
        <v>6.4162240110983331E-3</v>
      </c>
      <c r="BF9" s="28">
        <f>U9/$E9</f>
        <v>2.3517662188414917E-2</v>
      </c>
      <c r="BG9" s="28">
        <f>V9/$B9</f>
        <v>0.23475844190082826</v>
      </c>
      <c r="BH9" s="28">
        <f>W9/$C9</f>
        <v>0.1480071809684278</v>
      </c>
      <c r="BI9" s="28">
        <f>X9/$D9</f>
        <v>0.30096927879086577</v>
      </c>
      <c r="BJ9" s="28">
        <f>Y9/$E9</f>
        <v>0.30347908173037458</v>
      </c>
      <c r="BK9" s="28">
        <f>Z9/$B9</f>
        <v>1.8746841839312783E-2</v>
      </c>
      <c r="BL9" s="28">
        <f>AA9/$C9</f>
        <v>2.138745135796526E-2</v>
      </c>
      <c r="BM9" s="28">
        <f>AB9/$D9</f>
        <v>2.2278809119617399E-2</v>
      </c>
      <c r="BN9" s="28">
        <f>AC9/$E9</f>
        <v>1.2504446329384081E-2</v>
      </c>
      <c r="BO9" s="28">
        <f>AD9/$B9</f>
        <v>0.43337434365182237</v>
      </c>
      <c r="BP9" s="28">
        <f>AE9/$C9</f>
        <v>0.44005496048461507</v>
      </c>
      <c r="BQ9" s="28">
        <f>AF9/$D9</f>
        <v>0.53295730427322341</v>
      </c>
      <c r="BR9" s="28">
        <f>AG9/$E9</f>
        <v>0.34962514023038826</v>
      </c>
      <c r="BS9" s="28">
        <f>AH9/$B9</f>
        <v>2.9931673880088758E-2</v>
      </c>
      <c r="BT9" s="28">
        <f>AI9/$C9</f>
        <v>3.7128414971717413E-2</v>
      </c>
      <c r="BU9" s="28">
        <f>AJ9/$D9</f>
        <v>2.4998630962159794E-2</v>
      </c>
      <c r="BV9" s="28">
        <f>AK9/$E9</f>
        <v>2.3811803978438722E-2</v>
      </c>
      <c r="BW9" s="28">
        <f>AL9/$B9</f>
        <v>1.6103873278115868E-2</v>
      </c>
      <c r="BX9" s="28">
        <f>AM9/$C9</f>
        <v>1.7099931800858507E-2</v>
      </c>
      <c r="BY9" s="28">
        <f>AN9/$D9</f>
        <v>2.1676432469926801E-2</v>
      </c>
      <c r="BZ9" s="28">
        <f>AO9/$E9</f>
        <v>1.056858292062276E-2</v>
      </c>
    </row>
    <row r="10" spans="1:82" ht="12" customHeight="1" x14ac:dyDescent="0.2">
      <c r="A10" s="103">
        <v>34028</v>
      </c>
      <c r="B10" s="111">
        <v>629681</v>
      </c>
      <c r="C10" s="111">
        <v>280417</v>
      </c>
      <c r="D10" s="111">
        <v>174302</v>
      </c>
      <c r="E10" s="111">
        <v>174961</v>
      </c>
      <c r="F10" s="111">
        <v>124127</v>
      </c>
      <c r="G10" s="111">
        <v>67215</v>
      </c>
      <c r="H10" s="111">
        <v>12881</v>
      </c>
      <c r="I10" s="111">
        <v>44031</v>
      </c>
      <c r="J10" s="111">
        <v>24805</v>
      </c>
      <c r="K10" s="111">
        <v>11656</v>
      </c>
      <c r="L10" s="111">
        <v>3862</v>
      </c>
      <c r="M10" s="111">
        <v>9287</v>
      </c>
      <c r="N10" s="111">
        <v>2111</v>
      </c>
      <c r="O10" s="111">
        <v>1234</v>
      </c>
      <c r="P10" s="111">
        <v>10</v>
      </c>
      <c r="Q10" s="111">
        <v>867</v>
      </c>
      <c r="R10" s="111">
        <v>18724</v>
      </c>
      <c r="S10" s="111">
        <v>10638</v>
      </c>
      <c r="T10" s="111">
        <v>3556</v>
      </c>
      <c r="U10" s="111">
        <v>4530</v>
      </c>
      <c r="V10" s="111">
        <v>116477</v>
      </c>
      <c r="W10" s="111">
        <v>46482</v>
      </c>
      <c r="X10" s="111">
        <v>32207</v>
      </c>
      <c r="Y10" s="111">
        <v>37788</v>
      </c>
      <c r="Z10" s="111">
        <v>23075</v>
      </c>
      <c r="AA10" s="111">
        <v>14884</v>
      </c>
      <c r="AB10" s="111">
        <v>5195</v>
      </c>
      <c r="AC10" s="111">
        <v>2996</v>
      </c>
      <c r="AD10" s="111">
        <v>302061</v>
      </c>
      <c r="AE10" s="111">
        <v>116222</v>
      </c>
      <c r="AF10" s="111">
        <v>115557</v>
      </c>
      <c r="AG10" s="111">
        <v>70282</v>
      </c>
      <c r="AH10" s="111">
        <v>14126</v>
      </c>
      <c r="AI10" s="111">
        <v>9542</v>
      </c>
      <c r="AJ10" s="111">
        <v>751</v>
      </c>
      <c r="AK10" s="111">
        <v>3832</v>
      </c>
      <c r="AL10" s="111">
        <v>4175</v>
      </c>
      <c r="AM10" s="111">
        <v>2544</v>
      </c>
      <c r="AN10" s="111">
        <v>284</v>
      </c>
      <c r="AO10" s="111">
        <v>1348</v>
      </c>
      <c r="AQ10" s="28">
        <f t="shared" ref="AQ10:AQ20" si="9">F10/$B10</f>
        <v>0.19712679912527137</v>
      </c>
      <c r="AR10" s="28">
        <f t="shared" ref="AR10:AR20" si="10">G10/$C10</f>
        <v>0.23969659471430049</v>
      </c>
      <c r="AS10" s="28">
        <f t="shared" ref="AS10:AS20" si="11">H10/$D10</f>
        <v>7.3900471595277156E-2</v>
      </c>
      <c r="AT10" s="28">
        <f t="shared" ref="AT10:AT20" si="12">I10/$E10</f>
        <v>0.25166179891518681</v>
      </c>
      <c r="AU10" s="28">
        <f t="shared" ref="AU10:AU20" si="13">J10/$B10</f>
        <v>3.9392962468297439E-2</v>
      </c>
      <c r="AV10" s="28">
        <f t="shared" ref="AV10:AV20" si="14">K10/$C10</f>
        <v>4.1566666785537255E-2</v>
      </c>
      <c r="AW10" s="28">
        <f t="shared" ref="AW10:AW20" si="15">L10/$D10</f>
        <v>2.215694599029271E-2</v>
      </c>
      <c r="AX10" s="28">
        <f t="shared" ref="AX10:AX20" si="16">M10/$E10</f>
        <v>5.3080400775029866E-2</v>
      </c>
      <c r="AY10" s="28">
        <f t="shared" ref="AY10:AY20" si="17">N10/$B10</f>
        <v>3.352491182042971E-3</v>
      </c>
      <c r="AZ10" s="28">
        <f t="shared" ref="AZ10:AZ20" si="18">O10/$C10</f>
        <v>4.4005891226280864E-3</v>
      </c>
      <c r="BA10" s="28">
        <f t="shared" ref="BA10:BA20" si="19">P10/$D10</f>
        <v>5.737168821929754E-5</v>
      </c>
      <c r="BB10" s="28">
        <f t="shared" ref="BB10:BB20" si="20">Q10/$E10</f>
        <v>4.9553900583558623E-3</v>
      </c>
      <c r="BC10" s="28">
        <f t="shared" ref="BC10:BC20" si="21">R10/$B10</f>
        <v>2.9735691564458828E-2</v>
      </c>
      <c r="BD10" s="28">
        <f t="shared" ref="BD10:BD20" si="22">S10/$C10</f>
        <v>3.7936359065249253E-2</v>
      </c>
      <c r="BE10" s="28">
        <f t="shared" ref="BE10:BE20" si="23">T10/$D10</f>
        <v>2.0401372330782205E-2</v>
      </c>
      <c r="BF10" s="28">
        <f t="shared" ref="BF10:BF20" si="24">U10/$E10</f>
        <v>2.5891484387949314E-2</v>
      </c>
      <c r="BG10" s="28">
        <f t="shared" ref="BG10:BG20" si="25">V10/$B10</f>
        <v>0.18497779034145861</v>
      </c>
      <c r="BH10" s="28">
        <f t="shared" ref="BH10:BH20" si="26">W10/$C10</f>
        <v>0.16576027844246247</v>
      </c>
      <c r="BI10" s="28">
        <f t="shared" ref="BI10:BI20" si="27">X10/$D10</f>
        <v>0.1847769962478916</v>
      </c>
      <c r="BJ10" s="28">
        <f t="shared" ref="BJ10:BJ20" si="28">Y10/$E10</f>
        <v>0.21597956115934408</v>
      </c>
      <c r="BK10" s="28">
        <f t="shared" ref="BK10:BK20" si="29">Z10/$B10</f>
        <v>3.6645539566860043E-2</v>
      </c>
      <c r="BL10" s="28">
        <f t="shared" ref="BL10:BL20" si="30">AA10/$C10</f>
        <v>5.3078094409397432E-2</v>
      </c>
      <c r="BM10" s="28">
        <f t="shared" ref="BM10:BM20" si="31">AB10/$D10</f>
        <v>2.9804592029925074E-2</v>
      </c>
      <c r="BN10" s="28">
        <f t="shared" ref="BN10:BN20" si="32">AC10/$E10</f>
        <v>1.7123816164745287E-2</v>
      </c>
      <c r="BO10" s="28">
        <f t="shared" ref="BO10:BO20" si="33">AD10/$B10</f>
        <v>0.47970480290813922</v>
      </c>
      <c r="BP10" s="28">
        <f t="shared" ref="BP10:BP20" si="34">AE10/$C10</f>
        <v>0.41446132010541442</v>
      </c>
      <c r="BQ10" s="28">
        <f t="shared" ref="BQ10:BQ20" si="35">AF10/$D10</f>
        <v>0.66297001755573659</v>
      </c>
      <c r="BR10" s="28">
        <f t="shared" ref="BR10:BR20" si="36">AG10/$E10</f>
        <v>0.40170095049753946</v>
      </c>
      <c r="BS10" s="28">
        <f t="shared" ref="BS10:BS20" si="37">AH10/$B10</f>
        <v>2.2433581448384182E-2</v>
      </c>
      <c r="BT10" s="28">
        <f t="shared" ref="BT10:BT20" si="38">AI10/$C10</f>
        <v>3.4027894171894002E-2</v>
      </c>
      <c r="BU10" s="28">
        <f t="shared" ref="BU10:BU20" si="39">AJ10/$D10</f>
        <v>4.3086137852692457E-3</v>
      </c>
      <c r="BV10" s="28">
        <f t="shared" ref="BV10:BV20" si="40">AK10/$E10</f>
        <v>2.1902023879607456E-2</v>
      </c>
      <c r="BW10" s="28">
        <f t="shared" ref="BW10:BW20" si="41">AL10/$B10</f>
        <v>6.630341395087354E-3</v>
      </c>
      <c r="BX10" s="28">
        <f t="shared" ref="BX10:BX20" si="42">AM10/$C10</f>
        <v>9.0722031831165732E-3</v>
      </c>
      <c r="BY10" s="28">
        <f t="shared" ref="BY10:BY20" si="43">AN10/$D10</f>
        <v>1.6293559454280502E-3</v>
      </c>
      <c r="BZ10" s="28">
        <f t="shared" ref="BZ10:BZ20" si="44">AO10/$E10</f>
        <v>7.7045741622418715E-3</v>
      </c>
    </row>
    <row r="11" spans="1:82" ht="12" customHeight="1" x14ac:dyDescent="0.2">
      <c r="A11" s="103">
        <v>34059</v>
      </c>
      <c r="B11" s="111">
        <v>642273</v>
      </c>
      <c r="C11" s="111">
        <v>266857</v>
      </c>
      <c r="D11" s="111">
        <v>167431</v>
      </c>
      <c r="E11" s="111">
        <v>207984</v>
      </c>
      <c r="F11" s="111">
        <v>153442</v>
      </c>
      <c r="G11" s="111">
        <v>79578</v>
      </c>
      <c r="H11" s="111">
        <v>23156</v>
      </c>
      <c r="I11" s="111">
        <v>50709</v>
      </c>
      <c r="J11" s="111">
        <v>30797</v>
      </c>
      <c r="K11" s="111">
        <v>12369</v>
      </c>
      <c r="L11" s="111">
        <v>7702</v>
      </c>
      <c r="M11" s="111">
        <v>10726</v>
      </c>
      <c r="N11" s="111">
        <v>6206</v>
      </c>
      <c r="O11" s="111">
        <v>2059</v>
      </c>
      <c r="P11" s="111">
        <v>164</v>
      </c>
      <c r="Q11" s="111">
        <v>3984</v>
      </c>
      <c r="R11" s="111">
        <v>23709</v>
      </c>
      <c r="S11" s="111">
        <v>15219</v>
      </c>
      <c r="T11" s="111">
        <v>1421</v>
      </c>
      <c r="U11" s="111">
        <v>7070</v>
      </c>
      <c r="V11" s="111">
        <v>119409</v>
      </c>
      <c r="W11" s="111">
        <v>44888</v>
      </c>
      <c r="X11" s="111">
        <v>25088</v>
      </c>
      <c r="Y11" s="111">
        <v>49433</v>
      </c>
      <c r="Z11" s="111">
        <v>12002</v>
      </c>
      <c r="AA11" s="111">
        <v>4968</v>
      </c>
      <c r="AB11" s="111">
        <v>4366</v>
      </c>
      <c r="AC11" s="111">
        <v>2668</v>
      </c>
      <c r="AD11" s="111">
        <v>277811</v>
      </c>
      <c r="AE11" s="111">
        <v>94448</v>
      </c>
      <c r="AF11" s="111">
        <v>103679</v>
      </c>
      <c r="AG11" s="111">
        <v>79685</v>
      </c>
      <c r="AH11" s="111">
        <v>16845</v>
      </c>
      <c r="AI11" s="111">
        <v>12217</v>
      </c>
      <c r="AJ11" s="111">
        <v>1767</v>
      </c>
      <c r="AK11" s="111">
        <v>2862</v>
      </c>
      <c r="AL11" s="111">
        <v>2051</v>
      </c>
      <c r="AM11" s="111">
        <v>1111</v>
      </c>
      <c r="AN11" s="111">
        <v>90</v>
      </c>
      <c r="AO11" s="111">
        <v>850</v>
      </c>
      <c r="AQ11" s="28">
        <f t="shared" si="9"/>
        <v>0.2389046402386524</v>
      </c>
      <c r="AR11" s="28">
        <f t="shared" si="10"/>
        <v>0.29820465642647559</v>
      </c>
      <c r="AS11" s="28">
        <f t="shared" si="11"/>
        <v>0.13830174818283353</v>
      </c>
      <c r="AT11" s="28">
        <f t="shared" si="12"/>
        <v>0.24381202400184629</v>
      </c>
      <c r="AU11" s="28">
        <f t="shared" si="13"/>
        <v>4.7950015024763613E-2</v>
      </c>
      <c r="AV11" s="28">
        <f t="shared" si="14"/>
        <v>4.6350667211277952E-2</v>
      </c>
      <c r="AW11" s="28">
        <f t="shared" si="15"/>
        <v>4.6001039234072547E-2</v>
      </c>
      <c r="AX11" s="28">
        <f t="shared" si="16"/>
        <v>5.1571274713439495E-2</v>
      </c>
      <c r="AY11" s="28">
        <f t="shared" si="17"/>
        <v>9.6625578219853552E-3</v>
      </c>
      <c r="AZ11" s="28">
        <f t="shared" si="18"/>
        <v>7.7157428885133239E-3</v>
      </c>
      <c r="BA11" s="28">
        <f t="shared" si="19"/>
        <v>9.7950797642013736E-4</v>
      </c>
      <c r="BB11" s="28">
        <f t="shared" si="20"/>
        <v>1.9155319639972305E-2</v>
      </c>
      <c r="BC11" s="28">
        <f t="shared" si="21"/>
        <v>3.6914209378255042E-2</v>
      </c>
      <c r="BD11" s="28">
        <f t="shared" si="22"/>
        <v>5.7030544448899601E-2</v>
      </c>
      <c r="BE11" s="28">
        <f t="shared" si="23"/>
        <v>8.4870782591037509E-3</v>
      </c>
      <c r="BF11" s="28">
        <f t="shared" si="24"/>
        <v>3.3992999461497038E-2</v>
      </c>
      <c r="BG11" s="28">
        <f t="shared" si="25"/>
        <v>0.18591626924999183</v>
      </c>
      <c r="BH11" s="28">
        <f t="shared" si="26"/>
        <v>0.1682099401552142</v>
      </c>
      <c r="BI11" s="28">
        <f t="shared" si="27"/>
        <v>0.14984082995383172</v>
      </c>
      <c r="BJ11" s="28">
        <f t="shared" si="28"/>
        <v>0.2376769366874375</v>
      </c>
      <c r="BK11" s="28">
        <f t="shared" si="29"/>
        <v>1.8686757811709351E-2</v>
      </c>
      <c r="BL11" s="28">
        <f t="shared" si="30"/>
        <v>1.8616712321580471E-2</v>
      </c>
      <c r="BM11" s="28">
        <f t="shared" si="31"/>
        <v>2.6076413567379997E-2</v>
      </c>
      <c r="BN11" s="28">
        <f t="shared" si="32"/>
        <v>1.2827909839218402E-2</v>
      </c>
      <c r="BO11" s="28">
        <f t="shared" si="33"/>
        <v>0.43254348228868411</v>
      </c>
      <c r="BP11" s="28">
        <f t="shared" si="34"/>
        <v>0.35392738432943488</v>
      </c>
      <c r="BQ11" s="28">
        <f t="shared" si="35"/>
        <v>0.61923419199550855</v>
      </c>
      <c r="BR11" s="28">
        <f t="shared" si="36"/>
        <v>0.38313043311023925</v>
      </c>
      <c r="BS11" s="28">
        <f t="shared" si="37"/>
        <v>2.6227165084006333E-2</v>
      </c>
      <c r="BT11" s="28">
        <f t="shared" si="38"/>
        <v>4.5781073758604796E-2</v>
      </c>
      <c r="BU11" s="28">
        <f t="shared" si="39"/>
        <v>1.0553601184965747E-2</v>
      </c>
      <c r="BV11" s="28">
        <f t="shared" si="40"/>
        <v>1.3760673897992154E-2</v>
      </c>
      <c r="BW11" s="28">
        <f t="shared" si="41"/>
        <v>3.193346131629385E-3</v>
      </c>
      <c r="BX11" s="28">
        <f t="shared" si="42"/>
        <v>4.1632784599991753E-3</v>
      </c>
      <c r="BY11" s="28">
        <f t="shared" si="43"/>
        <v>5.3753486510861191E-4</v>
      </c>
      <c r="BZ11" s="28">
        <f t="shared" si="44"/>
        <v>4.0868528348334491E-3</v>
      </c>
    </row>
    <row r="12" spans="1:82" ht="12" customHeight="1" x14ac:dyDescent="0.2">
      <c r="A12" s="103">
        <v>34089</v>
      </c>
      <c r="B12" s="111">
        <v>659842</v>
      </c>
      <c r="C12" s="111">
        <v>244320</v>
      </c>
      <c r="D12" s="111">
        <v>263536</v>
      </c>
      <c r="E12" s="111">
        <v>151985</v>
      </c>
      <c r="F12" s="111">
        <v>105273</v>
      </c>
      <c r="G12" s="111">
        <v>51075</v>
      </c>
      <c r="H12" s="111">
        <v>10579</v>
      </c>
      <c r="I12" s="111">
        <v>43618</v>
      </c>
      <c r="J12" s="111">
        <v>22740</v>
      </c>
      <c r="K12" s="111">
        <v>12100</v>
      </c>
      <c r="L12" s="111">
        <v>3986</v>
      </c>
      <c r="M12" s="111">
        <v>6655</v>
      </c>
      <c r="N12" s="111">
        <v>3689</v>
      </c>
      <c r="O12" s="111">
        <v>2048</v>
      </c>
      <c r="P12" s="111">
        <v>177</v>
      </c>
      <c r="Q12" s="111">
        <v>1464</v>
      </c>
      <c r="R12" s="111">
        <v>22274</v>
      </c>
      <c r="S12" s="111">
        <v>15715</v>
      </c>
      <c r="T12" s="111">
        <v>422</v>
      </c>
      <c r="U12" s="111">
        <v>6137</v>
      </c>
      <c r="V12" s="111">
        <v>194289</v>
      </c>
      <c r="W12" s="111">
        <v>46675</v>
      </c>
      <c r="X12" s="111">
        <v>105026</v>
      </c>
      <c r="Y12" s="111">
        <v>42587</v>
      </c>
      <c r="Z12" s="111">
        <v>5639</v>
      </c>
      <c r="AA12" s="111">
        <v>3775</v>
      </c>
      <c r="AB12" s="111">
        <v>97</v>
      </c>
      <c r="AC12" s="111">
        <v>1767</v>
      </c>
      <c r="AD12" s="111">
        <v>283448</v>
      </c>
      <c r="AE12" s="111">
        <v>104316</v>
      </c>
      <c r="AF12" s="111">
        <v>138035</v>
      </c>
      <c r="AG12" s="111">
        <v>41097</v>
      </c>
      <c r="AH12" s="111">
        <v>16026</v>
      </c>
      <c r="AI12" s="111">
        <v>6610</v>
      </c>
      <c r="AJ12" s="111">
        <v>1056</v>
      </c>
      <c r="AK12" s="111">
        <v>8361</v>
      </c>
      <c r="AL12" s="111">
        <v>6464</v>
      </c>
      <c r="AM12" s="111">
        <v>2006</v>
      </c>
      <c r="AN12" s="111">
        <v>4159</v>
      </c>
      <c r="AO12" s="111">
        <v>299</v>
      </c>
      <c r="AQ12" s="28">
        <f t="shared" si="9"/>
        <v>0.15954273901934099</v>
      </c>
      <c r="AR12" s="28">
        <f t="shared" si="10"/>
        <v>0.20904960707269155</v>
      </c>
      <c r="AS12" s="28">
        <f t="shared" si="11"/>
        <v>4.0142523222633716E-2</v>
      </c>
      <c r="AT12" s="28">
        <f t="shared" si="12"/>
        <v>0.28698884758364313</v>
      </c>
      <c r="AU12" s="28">
        <f t="shared" si="13"/>
        <v>3.446279563895599E-2</v>
      </c>
      <c r="AV12" s="28">
        <f t="shared" si="14"/>
        <v>4.9525212835625408E-2</v>
      </c>
      <c r="AW12" s="28">
        <f t="shared" si="15"/>
        <v>1.5125068301863881E-2</v>
      </c>
      <c r="AX12" s="28">
        <f t="shared" si="16"/>
        <v>4.3787215843668785E-2</v>
      </c>
      <c r="AY12" s="28">
        <f t="shared" si="17"/>
        <v>5.5907323268297561E-3</v>
      </c>
      <c r="AZ12" s="28">
        <f t="shared" si="18"/>
        <v>8.3824492468893251E-3</v>
      </c>
      <c r="BA12" s="28">
        <f t="shared" si="19"/>
        <v>6.7163499483941468E-4</v>
      </c>
      <c r="BB12" s="28">
        <f t="shared" si="20"/>
        <v>9.6325295259400597E-3</v>
      </c>
      <c r="BC12" s="28">
        <f t="shared" si="21"/>
        <v>3.375656596579181E-2</v>
      </c>
      <c r="BD12" s="28">
        <f t="shared" si="22"/>
        <v>6.432138179436804E-2</v>
      </c>
      <c r="BE12" s="28">
        <f t="shared" si="23"/>
        <v>1.6012992532329548E-3</v>
      </c>
      <c r="BF12" s="28">
        <f t="shared" si="24"/>
        <v>4.0378984768233706E-2</v>
      </c>
      <c r="BG12" s="28">
        <f t="shared" si="25"/>
        <v>0.29444776173690063</v>
      </c>
      <c r="BH12" s="28">
        <f t="shared" si="26"/>
        <v>0.19104043876882776</v>
      </c>
      <c r="BI12" s="28">
        <f t="shared" si="27"/>
        <v>0.39852619755934671</v>
      </c>
      <c r="BJ12" s="28">
        <f t="shared" si="28"/>
        <v>0.2802052834161266</v>
      </c>
      <c r="BK12" s="28">
        <f t="shared" si="29"/>
        <v>8.5459852510146369E-3</v>
      </c>
      <c r="BL12" s="28">
        <f t="shared" si="30"/>
        <v>1.5451047806155862E-2</v>
      </c>
      <c r="BM12" s="28">
        <f t="shared" si="31"/>
        <v>3.6807115536397302E-4</v>
      </c>
      <c r="BN12" s="28">
        <f t="shared" si="32"/>
        <v>1.1626147317169457E-2</v>
      </c>
      <c r="BO12" s="28">
        <f t="shared" si="33"/>
        <v>0.42956950300223384</v>
      </c>
      <c r="BP12" s="28">
        <f t="shared" si="34"/>
        <v>0.42696463654223971</v>
      </c>
      <c r="BQ12" s="28">
        <f t="shared" si="35"/>
        <v>0.52378043227490745</v>
      </c>
      <c r="BR12" s="28">
        <f t="shared" si="36"/>
        <v>0.27040168437674772</v>
      </c>
      <c r="BS12" s="28">
        <f t="shared" si="37"/>
        <v>2.4287632493839435E-2</v>
      </c>
      <c r="BT12" s="28">
        <f t="shared" si="38"/>
        <v>2.7054682383759004E-2</v>
      </c>
      <c r="BU12" s="28">
        <f t="shared" si="39"/>
        <v>4.00704268107583E-3</v>
      </c>
      <c r="BV12" s="28">
        <f t="shared" si="40"/>
        <v>5.5012007763924071E-2</v>
      </c>
      <c r="BW12" s="28">
        <f t="shared" si="41"/>
        <v>9.796284565092855E-3</v>
      </c>
      <c r="BX12" s="28">
        <f t="shared" si="42"/>
        <v>8.2105435494433526E-3</v>
      </c>
      <c r="BY12" s="28">
        <f t="shared" si="43"/>
        <v>1.5781525104729525E-2</v>
      </c>
      <c r="BZ12" s="28">
        <f t="shared" si="44"/>
        <v>1.9672994045465014E-3</v>
      </c>
    </row>
    <row r="13" spans="1:82" ht="12" customHeight="1" x14ac:dyDescent="0.2">
      <c r="A13" s="103">
        <v>34120</v>
      </c>
      <c r="B13" s="111">
        <v>542630</v>
      </c>
      <c r="C13" s="111">
        <v>280831</v>
      </c>
      <c r="D13" s="111">
        <v>110074</v>
      </c>
      <c r="E13" s="111">
        <v>151724</v>
      </c>
      <c r="F13" s="111">
        <v>133005</v>
      </c>
      <c r="G13" s="111">
        <v>77760</v>
      </c>
      <c r="H13" s="111">
        <v>11245</v>
      </c>
      <c r="I13" s="111">
        <v>44000</v>
      </c>
      <c r="J13" s="111">
        <v>16975</v>
      </c>
      <c r="K13" s="111">
        <v>11578</v>
      </c>
      <c r="L13" s="111">
        <v>849</v>
      </c>
      <c r="M13" s="111">
        <v>4548</v>
      </c>
      <c r="N13" s="111">
        <v>8655</v>
      </c>
      <c r="O13" s="111">
        <v>3334</v>
      </c>
      <c r="P13" s="111">
        <v>3412</v>
      </c>
      <c r="Q13" s="111">
        <v>1909</v>
      </c>
      <c r="R13" s="111">
        <v>21397</v>
      </c>
      <c r="S13" s="111">
        <v>8789</v>
      </c>
      <c r="T13" s="111">
        <v>8891</v>
      </c>
      <c r="U13" s="111">
        <v>3718</v>
      </c>
      <c r="V13" s="111">
        <v>115467</v>
      </c>
      <c r="W13" s="111">
        <v>41146</v>
      </c>
      <c r="X13" s="111">
        <v>36900</v>
      </c>
      <c r="Y13" s="111">
        <v>37422</v>
      </c>
      <c r="Z13" s="111">
        <v>11584</v>
      </c>
      <c r="AA13" s="111">
        <v>5391</v>
      </c>
      <c r="AB13" s="111">
        <v>1871</v>
      </c>
      <c r="AC13" s="111">
        <v>4321</v>
      </c>
      <c r="AD13" s="111">
        <v>216669</v>
      </c>
      <c r="AE13" s="111">
        <v>117420</v>
      </c>
      <c r="AF13" s="111">
        <v>45834</v>
      </c>
      <c r="AG13" s="111">
        <v>53415</v>
      </c>
      <c r="AH13" s="111">
        <v>16158</v>
      </c>
      <c r="AI13" s="111">
        <v>13290</v>
      </c>
      <c r="AJ13" s="111">
        <v>967</v>
      </c>
      <c r="AK13" s="111">
        <v>1901</v>
      </c>
      <c r="AL13" s="111">
        <v>2721</v>
      </c>
      <c r="AM13" s="111">
        <v>2124</v>
      </c>
      <c r="AN13" s="111">
        <v>107</v>
      </c>
      <c r="AO13" s="111">
        <v>490</v>
      </c>
      <c r="AQ13" s="28">
        <f t="shared" si="9"/>
        <v>0.24511177045132043</v>
      </c>
      <c r="AR13" s="28">
        <f t="shared" si="10"/>
        <v>0.276892508305707</v>
      </c>
      <c r="AS13" s="28">
        <f t="shared" si="11"/>
        <v>0.10215854788596762</v>
      </c>
      <c r="AT13" s="28">
        <f t="shared" si="12"/>
        <v>0.29000026363660331</v>
      </c>
      <c r="AU13" s="28">
        <f t="shared" si="13"/>
        <v>3.1282826235187883E-2</v>
      </c>
      <c r="AV13" s="28">
        <f t="shared" si="14"/>
        <v>4.1227642247472676E-2</v>
      </c>
      <c r="AW13" s="28">
        <f t="shared" si="15"/>
        <v>7.7129930773843051E-3</v>
      </c>
      <c r="AX13" s="28">
        <f t="shared" si="16"/>
        <v>2.9975481795892541E-2</v>
      </c>
      <c r="AY13" s="28">
        <f t="shared" si="17"/>
        <v>1.5950094908132612E-2</v>
      </c>
      <c r="AZ13" s="28">
        <f t="shared" si="18"/>
        <v>1.187190872802504E-2</v>
      </c>
      <c r="BA13" s="28">
        <f t="shared" si="19"/>
        <v>3.0997329069535041E-2</v>
      </c>
      <c r="BB13" s="28">
        <f t="shared" si="20"/>
        <v>1.2582056892778994E-2</v>
      </c>
      <c r="BC13" s="28">
        <f t="shared" si="21"/>
        <v>3.9432025505408842E-2</v>
      </c>
      <c r="BD13" s="28">
        <f t="shared" si="22"/>
        <v>3.1296402462691088E-2</v>
      </c>
      <c r="BE13" s="28">
        <f t="shared" si="23"/>
        <v>8.077293457128841E-2</v>
      </c>
      <c r="BF13" s="28">
        <f t="shared" si="24"/>
        <v>2.4505022277292978E-2</v>
      </c>
      <c r="BG13" s="28">
        <f t="shared" si="25"/>
        <v>0.21279140482465031</v>
      </c>
      <c r="BH13" s="28">
        <f t="shared" si="26"/>
        <v>0.14651516392421066</v>
      </c>
      <c r="BI13" s="28">
        <f t="shared" si="27"/>
        <v>0.33522902774497154</v>
      </c>
      <c r="BJ13" s="28">
        <f t="shared" si="28"/>
        <v>0.24664522422293111</v>
      </c>
      <c r="BK13" s="28">
        <f t="shared" si="29"/>
        <v>2.1347879770746182E-2</v>
      </c>
      <c r="BL13" s="28">
        <f t="shared" si="30"/>
        <v>1.9196598666101676E-2</v>
      </c>
      <c r="BM13" s="28">
        <f t="shared" si="31"/>
        <v>1.6997656122245037E-2</v>
      </c>
      <c r="BN13" s="28">
        <f t="shared" si="32"/>
        <v>2.8479344072130975E-2</v>
      </c>
      <c r="BO13" s="28">
        <f t="shared" si="33"/>
        <v>0.39929417835357428</v>
      </c>
      <c r="BP13" s="28">
        <f t="shared" si="34"/>
        <v>0.4181162336066887</v>
      </c>
      <c r="BQ13" s="28">
        <f t="shared" si="35"/>
        <v>0.4163926086087541</v>
      </c>
      <c r="BR13" s="28">
        <f t="shared" si="36"/>
        <v>0.35205372913975375</v>
      </c>
      <c r="BS13" s="28">
        <f t="shared" si="37"/>
        <v>2.9777196247903728E-2</v>
      </c>
      <c r="BT13" s="28">
        <f t="shared" si="38"/>
        <v>4.7323835331569523E-2</v>
      </c>
      <c r="BU13" s="28">
        <f t="shared" si="39"/>
        <v>8.7849991823682246E-3</v>
      </c>
      <c r="BV13" s="28">
        <f t="shared" si="40"/>
        <v>1.2529329572117793E-2</v>
      </c>
      <c r="BW13" s="28">
        <f t="shared" si="41"/>
        <v>5.0144665794371853E-3</v>
      </c>
      <c r="BX13" s="28">
        <f t="shared" si="42"/>
        <v>7.5632675879799592E-3</v>
      </c>
      <c r="BY13" s="28">
        <f t="shared" si="43"/>
        <v>9.7207333248541892E-4</v>
      </c>
      <c r="BZ13" s="28">
        <f t="shared" si="44"/>
        <v>3.2295483904985368E-3</v>
      </c>
    </row>
    <row r="14" spans="1:82" ht="12" customHeight="1" x14ac:dyDescent="0.2">
      <c r="A14" s="103">
        <v>34150</v>
      </c>
      <c r="B14" s="111">
        <v>720021</v>
      </c>
      <c r="C14" s="111">
        <v>352585</v>
      </c>
      <c r="D14" s="111">
        <v>181635</v>
      </c>
      <c r="E14" s="111">
        <v>185802</v>
      </c>
      <c r="F14" s="111">
        <v>160440</v>
      </c>
      <c r="G14" s="111">
        <v>84566</v>
      </c>
      <c r="H14" s="111">
        <v>29784</v>
      </c>
      <c r="I14" s="111">
        <v>46090</v>
      </c>
      <c r="J14" s="111">
        <v>22001</v>
      </c>
      <c r="K14" s="111">
        <v>11682</v>
      </c>
      <c r="L14" s="111">
        <v>1531</v>
      </c>
      <c r="M14" s="111">
        <v>8789</v>
      </c>
      <c r="N14" s="111">
        <v>3810</v>
      </c>
      <c r="O14" s="111">
        <v>3565</v>
      </c>
      <c r="P14" s="111">
        <v>0</v>
      </c>
      <c r="Q14" s="111">
        <v>245</v>
      </c>
      <c r="R14" s="111">
        <v>38269</v>
      </c>
      <c r="S14" s="111">
        <v>18647</v>
      </c>
      <c r="T14" s="111">
        <v>966</v>
      </c>
      <c r="U14" s="111">
        <v>18655</v>
      </c>
      <c r="V14" s="111">
        <v>163232</v>
      </c>
      <c r="W14" s="111">
        <v>77797</v>
      </c>
      <c r="X14" s="111">
        <v>36124</v>
      </c>
      <c r="Y14" s="111">
        <v>49311</v>
      </c>
      <c r="Z14" s="111">
        <v>7683</v>
      </c>
      <c r="AA14" s="111">
        <v>3945</v>
      </c>
      <c r="AB14" s="111">
        <v>650</v>
      </c>
      <c r="AC14" s="111">
        <v>3088</v>
      </c>
      <c r="AD14" s="111">
        <v>310821</v>
      </c>
      <c r="AE14" s="111">
        <v>143664</v>
      </c>
      <c r="AF14" s="111">
        <v>110060</v>
      </c>
      <c r="AG14" s="111">
        <v>57096</v>
      </c>
      <c r="AH14" s="111">
        <v>9138</v>
      </c>
      <c r="AI14" s="111">
        <v>6610</v>
      </c>
      <c r="AJ14" s="111">
        <v>570</v>
      </c>
      <c r="AK14" s="111">
        <v>1958</v>
      </c>
      <c r="AL14" s="111">
        <v>4627</v>
      </c>
      <c r="AM14" s="111">
        <v>2109</v>
      </c>
      <c r="AN14" s="111">
        <v>1949</v>
      </c>
      <c r="AO14" s="111">
        <v>569</v>
      </c>
      <c r="AQ14" s="28">
        <f t="shared" si="9"/>
        <v>0.22282683421733532</v>
      </c>
      <c r="AR14" s="28">
        <f t="shared" si="10"/>
        <v>0.23984571096331381</v>
      </c>
      <c r="AS14" s="28">
        <f t="shared" si="11"/>
        <v>0.16397720703608887</v>
      </c>
      <c r="AT14" s="28">
        <f t="shared" si="12"/>
        <v>0.24805976254292203</v>
      </c>
      <c r="AU14" s="28">
        <f t="shared" si="13"/>
        <v>3.0556053226225347E-2</v>
      </c>
      <c r="AV14" s="28">
        <f t="shared" si="14"/>
        <v>3.3132436150148194E-2</v>
      </c>
      <c r="AW14" s="28">
        <f t="shared" si="15"/>
        <v>8.4289922096512232E-3</v>
      </c>
      <c r="AX14" s="28">
        <f t="shared" si="16"/>
        <v>4.730304302429468E-2</v>
      </c>
      <c r="AY14" s="28">
        <f t="shared" si="17"/>
        <v>5.2915123308903489E-3</v>
      </c>
      <c r="AZ14" s="28">
        <f t="shared" si="18"/>
        <v>1.0111037054894564E-2</v>
      </c>
      <c r="BA14" s="28">
        <f t="shared" si="19"/>
        <v>0</v>
      </c>
      <c r="BB14" s="28">
        <f t="shared" si="20"/>
        <v>1.3186079805384227E-3</v>
      </c>
      <c r="BC14" s="28">
        <f t="shared" si="21"/>
        <v>5.3149838685260568E-2</v>
      </c>
      <c r="BD14" s="28">
        <f t="shared" si="22"/>
        <v>5.2886537997929577E-2</v>
      </c>
      <c r="BE14" s="28">
        <f t="shared" si="23"/>
        <v>5.3183582459327772E-3</v>
      </c>
      <c r="BF14" s="28">
        <f t="shared" si="24"/>
        <v>0.10040257908956847</v>
      </c>
      <c r="BG14" s="28">
        <f t="shared" si="25"/>
        <v>0.22670449889655997</v>
      </c>
      <c r="BH14" s="28">
        <f t="shared" si="26"/>
        <v>0.22064750343888709</v>
      </c>
      <c r="BI14" s="28">
        <f t="shared" si="27"/>
        <v>0.19888237399179673</v>
      </c>
      <c r="BJ14" s="28">
        <f t="shared" si="28"/>
        <v>0.26539542093195984</v>
      </c>
      <c r="BK14" s="28">
        <f t="shared" si="29"/>
        <v>1.0670522109771798E-2</v>
      </c>
      <c r="BL14" s="28">
        <f t="shared" si="30"/>
        <v>1.1188791355276033E-2</v>
      </c>
      <c r="BM14" s="28">
        <f t="shared" si="31"/>
        <v>3.5786054449858233E-3</v>
      </c>
      <c r="BN14" s="28">
        <f t="shared" si="32"/>
        <v>1.6619842628174078E-2</v>
      </c>
      <c r="BO14" s="28">
        <f t="shared" si="33"/>
        <v>0.43168324257209167</v>
      </c>
      <c r="BP14" s="28">
        <f t="shared" si="34"/>
        <v>0.40745919423685067</v>
      </c>
      <c r="BQ14" s="28">
        <f t="shared" si="35"/>
        <v>0.60594048503867648</v>
      </c>
      <c r="BR14" s="28">
        <f t="shared" si="36"/>
        <v>0.30729486227274194</v>
      </c>
      <c r="BS14" s="28">
        <f t="shared" si="37"/>
        <v>1.2691296503851972E-2</v>
      </c>
      <c r="BT14" s="28">
        <f t="shared" si="38"/>
        <v>1.8747252435582909E-2</v>
      </c>
      <c r="BU14" s="28">
        <f t="shared" si="39"/>
        <v>3.1381616979106451E-3</v>
      </c>
      <c r="BV14" s="28">
        <f t="shared" si="40"/>
        <v>1.0538099697527475E-2</v>
      </c>
      <c r="BW14" s="28">
        <f t="shared" si="41"/>
        <v>6.4262014580130306E-3</v>
      </c>
      <c r="BX14" s="28">
        <f t="shared" si="42"/>
        <v>5.9815363671171492E-3</v>
      </c>
      <c r="BY14" s="28">
        <f t="shared" si="43"/>
        <v>1.073031078811903E-2</v>
      </c>
      <c r="BZ14" s="28">
        <f t="shared" si="44"/>
        <v>3.0623997588831121E-3</v>
      </c>
    </row>
    <row r="15" spans="1:82" ht="12" customHeight="1" x14ac:dyDescent="0.2">
      <c r="A15" s="103">
        <v>34181</v>
      </c>
      <c r="B15" s="111">
        <v>660964</v>
      </c>
      <c r="C15" s="111">
        <v>366543</v>
      </c>
      <c r="D15" s="111">
        <v>130031</v>
      </c>
      <c r="E15" s="111">
        <v>164391</v>
      </c>
      <c r="F15" s="111">
        <v>177744</v>
      </c>
      <c r="G15" s="111">
        <v>121002</v>
      </c>
      <c r="H15" s="111">
        <v>20293</v>
      </c>
      <c r="I15" s="111">
        <v>36449</v>
      </c>
      <c r="J15" s="111">
        <v>32934</v>
      </c>
      <c r="K15" s="111">
        <v>17854</v>
      </c>
      <c r="L15" s="111">
        <v>5284</v>
      </c>
      <c r="M15" s="111">
        <v>9796</v>
      </c>
      <c r="N15" s="111">
        <v>6021</v>
      </c>
      <c r="O15" s="111">
        <v>3673</v>
      </c>
      <c r="P15" s="111">
        <v>884</v>
      </c>
      <c r="Q15" s="111">
        <v>1465</v>
      </c>
      <c r="R15" s="111">
        <v>12884</v>
      </c>
      <c r="S15" s="111">
        <v>7446</v>
      </c>
      <c r="T15" s="111">
        <v>780</v>
      </c>
      <c r="U15" s="111">
        <v>4658</v>
      </c>
      <c r="V15" s="111">
        <v>144094</v>
      </c>
      <c r="W15" s="111">
        <v>56935</v>
      </c>
      <c r="X15" s="111">
        <v>40540</v>
      </c>
      <c r="Y15" s="111">
        <v>46619</v>
      </c>
      <c r="Z15" s="111">
        <v>11697</v>
      </c>
      <c r="AA15" s="111">
        <v>2994</v>
      </c>
      <c r="AB15" s="111">
        <v>5186</v>
      </c>
      <c r="AC15" s="111">
        <v>3517</v>
      </c>
      <c r="AD15" s="111">
        <v>262482</v>
      </c>
      <c r="AE15" s="111">
        <v>152054</v>
      </c>
      <c r="AF15" s="111">
        <v>54250</v>
      </c>
      <c r="AG15" s="111">
        <v>56179</v>
      </c>
      <c r="AH15" s="111">
        <v>9628</v>
      </c>
      <c r="AI15" s="111">
        <v>3304</v>
      </c>
      <c r="AJ15" s="111">
        <v>2384</v>
      </c>
      <c r="AK15" s="111">
        <v>3940</v>
      </c>
      <c r="AL15" s="111">
        <v>3480</v>
      </c>
      <c r="AM15" s="111">
        <v>1281</v>
      </c>
      <c r="AN15" s="111">
        <v>430</v>
      </c>
      <c r="AO15" s="111">
        <v>1770</v>
      </c>
      <c r="AQ15" s="28">
        <f t="shared" si="9"/>
        <v>0.26891631011673856</v>
      </c>
      <c r="AR15" s="28">
        <f t="shared" si="10"/>
        <v>0.33011679393686416</v>
      </c>
      <c r="AS15" s="28">
        <f t="shared" si="11"/>
        <v>0.15606278502818557</v>
      </c>
      <c r="AT15" s="28">
        <f t="shared" si="12"/>
        <v>0.2217213837740509</v>
      </c>
      <c r="AU15" s="28">
        <f t="shared" si="13"/>
        <v>4.9827222057479678E-2</v>
      </c>
      <c r="AV15" s="28">
        <f t="shared" si="14"/>
        <v>4.8709155542460227E-2</v>
      </c>
      <c r="AW15" s="28">
        <f t="shared" si="15"/>
        <v>4.0636463612523169E-2</v>
      </c>
      <c r="AX15" s="28">
        <f t="shared" si="16"/>
        <v>5.9589636902263508E-2</v>
      </c>
      <c r="AY15" s="28">
        <f t="shared" si="17"/>
        <v>9.1094219957516594E-3</v>
      </c>
      <c r="AZ15" s="28">
        <f t="shared" si="18"/>
        <v>1.0020652420043488E-2</v>
      </c>
      <c r="BA15" s="28">
        <f t="shared" si="19"/>
        <v>6.798378848120833E-3</v>
      </c>
      <c r="BB15" s="28">
        <f t="shared" si="20"/>
        <v>8.9116800798097213E-3</v>
      </c>
      <c r="BC15" s="28">
        <f t="shared" si="21"/>
        <v>1.949274090570742E-2</v>
      </c>
      <c r="BD15" s="28">
        <f t="shared" si="22"/>
        <v>2.0314124127319304E-2</v>
      </c>
      <c r="BE15" s="28">
        <f t="shared" si="23"/>
        <v>5.9985695718713233E-3</v>
      </c>
      <c r="BF15" s="28">
        <f t="shared" si="24"/>
        <v>2.8334884513142446E-2</v>
      </c>
      <c r="BG15" s="28">
        <f t="shared" si="25"/>
        <v>0.21800582179967443</v>
      </c>
      <c r="BH15" s="28">
        <f t="shared" si="26"/>
        <v>0.15532966118572719</v>
      </c>
      <c r="BI15" s="28">
        <f t="shared" si="27"/>
        <v>0.31177180826110695</v>
      </c>
      <c r="BJ15" s="28">
        <f t="shared" si="28"/>
        <v>0.28358608439634775</v>
      </c>
      <c r="BK15" s="28">
        <f t="shared" si="29"/>
        <v>1.7696879103854372E-2</v>
      </c>
      <c r="BL15" s="28">
        <f t="shared" si="30"/>
        <v>8.1682094597359655E-3</v>
      </c>
      <c r="BM15" s="28">
        <f t="shared" si="31"/>
        <v>3.9882797179134205E-2</v>
      </c>
      <c r="BN15" s="28">
        <f t="shared" si="32"/>
        <v>2.139411524961829E-2</v>
      </c>
      <c r="BO15" s="28">
        <f t="shared" si="33"/>
        <v>0.39711996417354045</v>
      </c>
      <c r="BP15" s="28">
        <f t="shared" si="34"/>
        <v>0.41483263900824735</v>
      </c>
      <c r="BQ15" s="28">
        <f t="shared" si="35"/>
        <v>0.41720820419746063</v>
      </c>
      <c r="BR15" s="28">
        <f t="shared" si="36"/>
        <v>0.34174011959292178</v>
      </c>
      <c r="BS15" s="28">
        <f t="shared" si="37"/>
        <v>1.4566602719664005E-2</v>
      </c>
      <c r="BT15" s="28">
        <f t="shared" si="38"/>
        <v>9.0139492501561894E-3</v>
      </c>
      <c r="BU15" s="28">
        <f t="shared" si="39"/>
        <v>1.8334089563257994E-2</v>
      </c>
      <c r="BV15" s="28">
        <f t="shared" si="40"/>
        <v>2.396724881532444E-2</v>
      </c>
      <c r="BW15" s="28">
        <f t="shared" si="41"/>
        <v>5.2650371275893993E-3</v>
      </c>
      <c r="BX15" s="28">
        <f t="shared" si="42"/>
        <v>3.4948150694461494E-3</v>
      </c>
      <c r="BY15" s="28">
        <f t="shared" si="43"/>
        <v>3.3069037383393193E-3</v>
      </c>
      <c r="BZ15" s="28">
        <f t="shared" si="44"/>
        <v>1.0767012792671131E-2</v>
      </c>
    </row>
    <row r="16" spans="1:82" ht="12" customHeight="1" x14ac:dyDescent="0.2">
      <c r="A16" s="103">
        <v>34212</v>
      </c>
      <c r="B16" s="111">
        <v>1168039</v>
      </c>
      <c r="C16" s="111">
        <v>337377</v>
      </c>
      <c r="D16" s="111">
        <v>612411</v>
      </c>
      <c r="E16" s="111">
        <v>218251</v>
      </c>
      <c r="F16" s="111">
        <v>268818</v>
      </c>
      <c r="G16" s="111">
        <v>74880</v>
      </c>
      <c r="H16" s="111">
        <v>141847</v>
      </c>
      <c r="I16" s="111">
        <v>52090</v>
      </c>
      <c r="J16" s="111">
        <v>29242</v>
      </c>
      <c r="K16" s="111">
        <v>16373</v>
      </c>
      <c r="L16" s="111">
        <v>2291</v>
      </c>
      <c r="M16" s="111">
        <v>10577</v>
      </c>
      <c r="N16" s="111">
        <v>5065</v>
      </c>
      <c r="O16" s="111">
        <v>3243</v>
      </c>
      <c r="P16" s="111">
        <v>235</v>
      </c>
      <c r="Q16" s="111">
        <v>1587</v>
      </c>
      <c r="R16" s="111">
        <v>16949</v>
      </c>
      <c r="S16" s="111">
        <v>10345</v>
      </c>
      <c r="T16" s="111">
        <v>679</v>
      </c>
      <c r="U16" s="111">
        <v>5925</v>
      </c>
      <c r="V16" s="111">
        <v>124077</v>
      </c>
      <c r="W16" s="111">
        <v>62659</v>
      </c>
      <c r="X16" s="111">
        <v>5427</v>
      </c>
      <c r="Y16" s="111">
        <v>55992</v>
      </c>
      <c r="Z16" s="111">
        <v>8293</v>
      </c>
      <c r="AA16" s="111">
        <v>2894</v>
      </c>
      <c r="AB16" s="111">
        <v>1071</v>
      </c>
      <c r="AC16" s="111">
        <v>4328</v>
      </c>
      <c r="AD16" s="111">
        <v>686618</v>
      </c>
      <c r="AE16" s="111">
        <v>154456</v>
      </c>
      <c r="AF16" s="111">
        <v>453582</v>
      </c>
      <c r="AG16" s="111">
        <v>78580</v>
      </c>
      <c r="AH16" s="111">
        <v>18235</v>
      </c>
      <c r="AI16" s="111">
        <v>12219</v>
      </c>
      <c r="AJ16" s="111">
        <v>3156</v>
      </c>
      <c r="AK16" s="111">
        <v>2860</v>
      </c>
      <c r="AL16" s="111">
        <v>10741</v>
      </c>
      <c r="AM16" s="111">
        <v>308</v>
      </c>
      <c r="AN16" s="111">
        <v>4122</v>
      </c>
      <c r="AO16" s="111">
        <v>6311</v>
      </c>
      <c r="AQ16" s="28">
        <f t="shared" si="9"/>
        <v>0.23014471263373912</v>
      </c>
      <c r="AR16" s="28">
        <f t="shared" si="10"/>
        <v>0.22194755421976009</v>
      </c>
      <c r="AS16" s="28">
        <f t="shared" si="11"/>
        <v>0.23162059466600043</v>
      </c>
      <c r="AT16" s="28">
        <f t="shared" si="12"/>
        <v>0.23867015500501715</v>
      </c>
      <c r="AU16" s="28">
        <f t="shared" si="13"/>
        <v>2.503512297106518E-2</v>
      </c>
      <c r="AV16" s="28">
        <f t="shared" si="14"/>
        <v>4.8530279183228255E-2</v>
      </c>
      <c r="AW16" s="28">
        <f t="shared" si="15"/>
        <v>3.7409517464578527E-3</v>
      </c>
      <c r="AX16" s="28">
        <f t="shared" si="16"/>
        <v>4.8462549999770906E-2</v>
      </c>
      <c r="AY16" s="28">
        <f t="shared" si="17"/>
        <v>4.3363278109720647E-3</v>
      </c>
      <c r="AZ16" s="28">
        <f t="shared" si="18"/>
        <v>9.6123920717772707E-3</v>
      </c>
      <c r="BA16" s="28">
        <f t="shared" si="19"/>
        <v>3.8372922759388712E-4</v>
      </c>
      <c r="BB16" s="28">
        <f t="shared" si="20"/>
        <v>7.2714443461885624E-3</v>
      </c>
      <c r="BC16" s="28">
        <f t="shared" si="21"/>
        <v>1.4510645620565752E-2</v>
      </c>
      <c r="BD16" s="28">
        <f t="shared" si="22"/>
        <v>3.0663026821626846E-2</v>
      </c>
      <c r="BE16" s="28">
        <f t="shared" si="23"/>
        <v>1.1087325341968058E-3</v>
      </c>
      <c r="BF16" s="28">
        <f t="shared" si="24"/>
        <v>2.7147641935203047E-2</v>
      </c>
      <c r="BG16" s="28">
        <f t="shared" si="25"/>
        <v>0.10622676126396464</v>
      </c>
      <c r="BH16" s="28">
        <f t="shared" si="26"/>
        <v>0.18572398236987109</v>
      </c>
      <c r="BI16" s="28">
        <f t="shared" si="27"/>
        <v>8.8616958219235129E-3</v>
      </c>
      <c r="BJ16" s="28">
        <f t="shared" si="28"/>
        <v>0.25654865269804034</v>
      </c>
      <c r="BK16" s="28">
        <f t="shared" si="29"/>
        <v>7.0999341631572234E-3</v>
      </c>
      <c r="BL16" s="28">
        <f t="shared" si="30"/>
        <v>8.5779409977562188E-3</v>
      </c>
      <c r="BM16" s="28">
        <f t="shared" si="31"/>
        <v>1.7488255436300133E-3</v>
      </c>
      <c r="BN16" s="28">
        <f t="shared" si="32"/>
        <v>1.9830378784060555E-2</v>
      </c>
      <c r="BO16" s="28">
        <f t="shared" si="33"/>
        <v>0.58783824855163225</v>
      </c>
      <c r="BP16" s="28">
        <f t="shared" si="34"/>
        <v>0.45781425526932779</v>
      </c>
      <c r="BQ16" s="28">
        <f t="shared" si="35"/>
        <v>0.74064966174676805</v>
      </c>
      <c r="BR16" s="28">
        <f t="shared" si="36"/>
        <v>0.36004416932797556</v>
      </c>
      <c r="BS16" s="28">
        <f t="shared" si="37"/>
        <v>1.561163625529627E-2</v>
      </c>
      <c r="BT16" s="28">
        <f t="shared" si="38"/>
        <v>3.621764376350492E-2</v>
      </c>
      <c r="BU16" s="28">
        <f t="shared" si="39"/>
        <v>5.1534018820693943E-3</v>
      </c>
      <c r="BV16" s="28">
        <f t="shared" si="40"/>
        <v>1.3104178216823749E-2</v>
      </c>
      <c r="BW16" s="28">
        <f t="shared" si="41"/>
        <v>9.1957545938106521E-3</v>
      </c>
      <c r="BX16" s="28">
        <f t="shared" si="42"/>
        <v>9.1292530314751748E-4</v>
      </c>
      <c r="BY16" s="28">
        <f t="shared" si="43"/>
        <v>6.730773941029799E-3</v>
      </c>
      <c r="BZ16" s="28">
        <f t="shared" si="44"/>
        <v>2.8916247806424714E-2</v>
      </c>
    </row>
    <row r="17" spans="1:78" ht="12" customHeight="1" x14ac:dyDescent="0.2">
      <c r="A17" s="103">
        <v>34242</v>
      </c>
      <c r="B17" s="111">
        <v>677839</v>
      </c>
      <c r="C17" s="111">
        <v>334620</v>
      </c>
      <c r="D17" s="111">
        <v>145554</v>
      </c>
      <c r="E17" s="111">
        <v>197666</v>
      </c>
      <c r="F17" s="111">
        <v>172604</v>
      </c>
      <c r="G17" s="111">
        <v>64120</v>
      </c>
      <c r="H17" s="111">
        <v>23029</v>
      </c>
      <c r="I17" s="111">
        <v>85454</v>
      </c>
      <c r="J17" s="111">
        <v>18045</v>
      </c>
      <c r="K17" s="111">
        <v>10272</v>
      </c>
      <c r="L17" s="111">
        <v>234</v>
      </c>
      <c r="M17" s="111">
        <v>7539</v>
      </c>
      <c r="N17" s="111">
        <v>7480</v>
      </c>
      <c r="O17" s="111">
        <v>4876</v>
      </c>
      <c r="P17" s="111">
        <v>216</v>
      </c>
      <c r="Q17" s="111">
        <v>2388</v>
      </c>
      <c r="R17" s="111">
        <v>49043</v>
      </c>
      <c r="S17" s="111">
        <v>9283</v>
      </c>
      <c r="T17" s="111">
        <v>27738</v>
      </c>
      <c r="U17" s="111">
        <v>12022</v>
      </c>
      <c r="V17" s="111">
        <v>144119</v>
      </c>
      <c r="W17" s="111">
        <v>68171</v>
      </c>
      <c r="X17" s="111">
        <v>38610</v>
      </c>
      <c r="Y17" s="111">
        <v>37339</v>
      </c>
      <c r="Z17" s="111">
        <v>9616</v>
      </c>
      <c r="AA17" s="111">
        <v>6940</v>
      </c>
      <c r="AB17" s="111">
        <v>497</v>
      </c>
      <c r="AC17" s="111">
        <v>2179</v>
      </c>
      <c r="AD17" s="111">
        <v>251762</v>
      </c>
      <c r="AE17" s="111">
        <v>157941</v>
      </c>
      <c r="AF17" s="111">
        <v>49960</v>
      </c>
      <c r="AG17" s="111">
        <v>43861</v>
      </c>
      <c r="AH17" s="111">
        <v>17751</v>
      </c>
      <c r="AI17" s="111">
        <v>10595</v>
      </c>
      <c r="AJ17" s="111">
        <v>1914</v>
      </c>
      <c r="AK17" s="111">
        <v>5242</v>
      </c>
      <c r="AL17" s="111">
        <v>7419</v>
      </c>
      <c r="AM17" s="111">
        <v>2422</v>
      </c>
      <c r="AN17" s="111">
        <v>3356</v>
      </c>
      <c r="AO17" s="111">
        <v>1642</v>
      </c>
      <c r="AQ17" s="28">
        <f t="shared" si="9"/>
        <v>0.25463863837873008</v>
      </c>
      <c r="AR17" s="28">
        <f t="shared" si="10"/>
        <v>0.19162034546649931</v>
      </c>
      <c r="AS17" s="28">
        <f t="shared" si="11"/>
        <v>0.15821619467688969</v>
      </c>
      <c r="AT17" s="28">
        <f t="shared" si="12"/>
        <v>0.43231511742029483</v>
      </c>
      <c r="AU17" s="28">
        <f t="shared" si="13"/>
        <v>2.6621365840560959E-2</v>
      </c>
      <c r="AV17" s="28">
        <f t="shared" si="14"/>
        <v>3.0697507620584544E-2</v>
      </c>
      <c r="AW17" s="28">
        <f t="shared" si="15"/>
        <v>1.6076507687868421E-3</v>
      </c>
      <c r="AX17" s="28">
        <f t="shared" si="16"/>
        <v>3.8140094907571358E-2</v>
      </c>
      <c r="AY17" s="28">
        <f t="shared" si="17"/>
        <v>1.1035068799523191E-2</v>
      </c>
      <c r="AZ17" s="28">
        <f t="shared" si="18"/>
        <v>1.4571753033291494E-2</v>
      </c>
      <c r="BA17" s="28">
        <f t="shared" si="19"/>
        <v>1.4839853250340079E-3</v>
      </c>
      <c r="BB17" s="28">
        <f t="shared" si="20"/>
        <v>1.208098509607115E-2</v>
      </c>
      <c r="BC17" s="28">
        <f t="shared" si="21"/>
        <v>7.2351989189173238E-2</v>
      </c>
      <c r="BD17" s="28">
        <f t="shared" si="22"/>
        <v>2.7741916203454665E-2</v>
      </c>
      <c r="BE17" s="28">
        <f t="shared" si="23"/>
        <v>0.19056844882311719</v>
      </c>
      <c r="BF17" s="28">
        <f t="shared" si="24"/>
        <v>6.0819766677122016E-2</v>
      </c>
      <c r="BG17" s="28">
        <f t="shared" si="25"/>
        <v>0.21261538506931588</v>
      </c>
      <c r="BH17" s="28">
        <f t="shared" si="26"/>
        <v>0.20372661526507679</v>
      </c>
      <c r="BI17" s="28">
        <f t="shared" si="27"/>
        <v>0.26526237684982895</v>
      </c>
      <c r="BJ17" s="28">
        <f t="shared" si="28"/>
        <v>0.18889945665921301</v>
      </c>
      <c r="BK17" s="28">
        <f t="shared" si="29"/>
        <v>1.4186259569012701E-2</v>
      </c>
      <c r="BL17" s="28">
        <f t="shared" si="30"/>
        <v>2.0739943816866894E-2</v>
      </c>
      <c r="BM17" s="28">
        <f t="shared" si="31"/>
        <v>3.4145403080643611E-3</v>
      </c>
      <c r="BN17" s="28">
        <f t="shared" si="32"/>
        <v>1.1023645948215676E-2</v>
      </c>
      <c r="BO17" s="28">
        <f t="shared" si="33"/>
        <v>0.37141858169860392</v>
      </c>
      <c r="BP17" s="28">
        <f t="shared" si="34"/>
        <v>0.47200107584722967</v>
      </c>
      <c r="BQ17" s="28">
        <f t="shared" si="35"/>
        <v>0.34324030943842149</v>
      </c>
      <c r="BR17" s="28">
        <f t="shared" si="36"/>
        <v>0.22189450891908574</v>
      </c>
      <c r="BS17" s="28">
        <f t="shared" si="37"/>
        <v>2.618763452678291E-2</v>
      </c>
      <c r="BT17" s="28">
        <f t="shared" si="38"/>
        <v>3.1662781662781664E-2</v>
      </c>
      <c r="BU17" s="28">
        <f t="shared" si="39"/>
        <v>1.3149758852384681E-2</v>
      </c>
      <c r="BV17" s="28">
        <f t="shared" si="40"/>
        <v>2.6519482359131059E-2</v>
      </c>
      <c r="BW17" s="28">
        <f t="shared" si="41"/>
        <v>1.0945076928297133E-2</v>
      </c>
      <c r="BX17" s="28">
        <f t="shared" si="42"/>
        <v>7.2380610842149307E-3</v>
      </c>
      <c r="BY17" s="28">
        <f t="shared" si="43"/>
        <v>2.3056734957472829E-2</v>
      </c>
      <c r="BZ17" s="28">
        <f t="shared" si="44"/>
        <v>8.3069420132951544E-3</v>
      </c>
    </row>
    <row r="18" spans="1:78" ht="12" customHeight="1" x14ac:dyDescent="0.2">
      <c r="A18" s="103">
        <v>34273</v>
      </c>
      <c r="B18" s="111">
        <v>571745</v>
      </c>
      <c r="C18" s="111">
        <v>284214</v>
      </c>
      <c r="D18" s="111">
        <v>141018</v>
      </c>
      <c r="E18" s="111">
        <v>146512</v>
      </c>
      <c r="F18" s="111">
        <v>136757</v>
      </c>
      <c r="G18" s="111">
        <v>63902</v>
      </c>
      <c r="H18" s="111">
        <v>33108</v>
      </c>
      <c r="I18" s="111">
        <v>39747</v>
      </c>
      <c r="J18" s="111">
        <v>18257</v>
      </c>
      <c r="K18" s="111">
        <v>8638</v>
      </c>
      <c r="L18" s="111">
        <v>2190</v>
      </c>
      <c r="M18" s="111">
        <v>7429</v>
      </c>
      <c r="N18" s="111">
        <v>4004</v>
      </c>
      <c r="O18" s="111">
        <v>1678</v>
      </c>
      <c r="P18" s="111">
        <v>1398</v>
      </c>
      <c r="Q18" s="111">
        <v>928</v>
      </c>
      <c r="R18" s="111">
        <v>20383</v>
      </c>
      <c r="S18" s="111">
        <v>10871</v>
      </c>
      <c r="T18" s="111">
        <v>2009</v>
      </c>
      <c r="U18" s="111">
        <v>7503</v>
      </c>
      <c r="V18" s="111">
        <v>104910</v>
      </c>
      <c r="W18" s="111">
        <v>55566</v>
      </c>
      <c r="X18" s="111">
        <v>18027</v>
      </c>
      <c r="Y18" s="111">
        <v>31316</v>
      </c>
      <c r="Z18" s="111">
        <v>6676</v>
      </c>
      <c r="AA18" s="111">
        <v>1463</v>
      </c>
      <c r="AB18" s="111">
        <v>1127</v>
      </c>
      <c r="AC18" s="111">
        <v>4086</v>
      </c>
      <c r="AD18" s="111">
        <v>261353</v>
      </c>
      <c r="AE18" s="111">
        <v>131840</v>
      </c>
      <c r="AF18" s="111">
        <v>79610</v>
      </c>
      <c r="AG18" s="111">
        <v>49902</v>
      </c>
      <c r="AH18" s="111">
        <v>11468</v>
      </c>
      <c r="AI18" s="111">
        <v>7950</v>
      </c>
      <c r="AJ18" s="111">
        <v>0</v>
      </c>
      <c r="AK18" s="111">
        <v>3518</v>
      </c>
      <c r="AL18" s="111">
        <v>7938</v>
      </c>
      <c r="AM18" s="111">
        <v>2306</v>
      </c>
      <c r="AN18" s="111">
        <v>3548</v>
      </c>
      <c r="AO18" s="111">
        <v>2084</v>
      </c>
      <c r="AQ18" s="28">
        <f t="shared" si="9"/>
        <v>0.23919229726538929</v>
      </c>
      <c r="AR18" s="28">
        <f t="shared" si="10"/>
        <v>0.22483762235498603</v>
      </c>
      <c r="AS18" s="28">
        <f t="shared" si="11"/>
        <v>0.23477853890992639</v>
      </c>
      <c r="AT18" s="28">
        <f t="shared" si="12"/>
        <v>0.27128835863273998</v>
      </c>
      <c r="AU18" s="28">
        <f t="shared" si="13"/>
        <v>3.1932067617556778E-2</v>
      </c>
      <c r="AV18" s="28">
        <f t="shared" si="14"/>
        <v>3.0392591497955767E-2</v>
      </c>
      <c r="AW18" s="28">
        <f t="shared" si="15"/>
        <v>1.5529932349061823E-2</v>
      </c>
      <c r="AX18" s="28">
        <f t="shared" si="16"/>
        <v>5.0705744239379708E-2</v>
      </c>
      <c r="AY18" s="28">
        <f t="shared" si="17"/>
        <v>7.0031220211807712E-3</v>
      </c>
      <c r="AZ18" s="28">
        <f t="shared" si="18"/>
        <v>5.9040019140506805E-3</v>
      </c>
      <c r="BA18" s="28">
        <f t="shared" si="19"/>
        <v>9.9136280474832993E-3</v>
      </c>
      <c r="BB18" s="28">
        <f t="shared" si="20"/>
        <v>6.3339521677405267E-3</v>
      </c>
      <c r="BC18" s="28">
        <f t="shared" si="21"/>
        <v>3.5650508530901015E-2</v>
      </c>
      <c r="BD18" s="28">
        <f t="shared" si="22"/>
        <v>3.8249347322791984E-2</v>
      </c>
      <c r="BE18" s="28">
        <f t="shared" si="23"/>
        <v>1.4246408259938448E-2</v>
      </c>
      <c r="BF18" s="28">
        <f t="shared" si="24"/>
        <v>5.121082232172109E-2</v>
      </c>
      <c r="BG18" s="28">
        <f t="shared" si="25"/>
        <v>0.18349089191860007</v>
      </c>
      <c r="BH18" s="28">
        <f t="shared" si="26"/>
        <v>0.19550761046253878</v>
      </c>
      <c r="BI18" s="28">
        <f t="shared" si="27"/>
        <v>0.12783474450070204</v>
      </c>
      <c r="BJ18" s="28">
        <f t="shared" si="28"/>
        <v>0.21374358414327838</v>
      </c>
      <c r="BK18" s="28">
        <f t="shared" si="29"/>
        <v>1.1676534119231476E-2</v>
      </c>
      <c r="BL18" s="28">
        <f t="shared" si="30"/>
        <v>5.1475296783409681E-3</v>
      </c>
      <c r="BM18" s="28">
        <f t="shared" si="31"/>
        <v>7.9918875604532754E-3</v>
      </c>
      <c r="BN18" s="28">
        <f t="shared" si="32"/>
        <v>2.7888500600633394E-2</v>
      </c>
      <c r="BO18" s="28">
        <f t="shared" si="33"/>
        <v>0.45711462277763687</v>
      </c>
      <c r="BP18" s="28">
        <f t="shared" si="34"/>
        <v>0.46387581188822508</v>
      </c>
      <c r="BQ18" s="28">
        <f t="shared" si="35"/>
        <v>0.56453786041498244</v>
      </c>
      <c r="BR18" s="28">
        <f t="shared" si="36"/>
        <v>0.34060008736485747</v>
      </c>
      <c r="BS18" s="28">
        <f t="shared" si="37"/>
        <v>2.0057892941783489E-2</v>
      </c>
      <c r="BT18" s="28">
        <f t="shared" si="38"/>
        <v>2.7971880343684689E-2</v>
      </c>
      <c r="BU18" s="28">
        <f t="shared" si="39"/>
        <v>0</v>
      </c>
      <c r="BV18" s="28">
        <f t="shared" si="40"/>
        <v>2.4011685049688761E-2</v>
      </c>
      <c r="BW18" s="28">
        <f t="shared" si="41"/>
        <v>1.3883811839194047E-2</v>
      </c>
      <c r="BX18" s="28">
        <f t="shared" si="42"/>
        <v>8.1136045374260238E-3</v>
      </c>
      <c r="BY18" s="28">
        <f t="shared" si="43"/>
        <v>2.5159908664142167E-2</v>
      </c>
      <c r="BZ18" s="28">
        <f t="shared" si="44"/>
        <v>1.4224090859451786E-2</v>
      </c>
    </row>
    <row r="19" spans="1:78" ht="12" customHeight="1" x14ac:dyDescent="0.2">
      <c r="A19" s="103">
        <v>34303</v>
      </c>
      <c r="B19" s="111">
        <v>588936</v>
      </c>
      <c r="C19" s="111">
        <v>359647</v>
      </c>
      <c r="D19" s="111">
        <v>73495</v>
      </c>
      <c r="E19" s="111">
        <v>155794</v>
      </c>
      <c r="F19" s="111">
        <v>122095</v>
      </c>
      <c r="G19" s="111">
        <v>71996</v>
      </c>
      <c r="H19" s="111">
        <v>11591</v>
      </c>
      <c r="I19" s="111">
        <v>38508</v>
      </c>
      <c r="J19" s="111">
        <v>25328</v>
      </c>
      <c r="K19" s="111">
        <v>15595</v>
      </c>
      <c r="L19" s="111">
        <v>2508</v>
      </c>
      <c r="M19" s="111">
        <v>7226</v>
      </c>
      <c r="N19" s="111">
        <v>6152</v>
      </c>
      <c r="O19" s="111">
        <v>2820</v>
      </c>
      <c r="P19" s="111">
        <v>1214</v>
      </c>
      <c r="Q19" s="111">
        <v>2119</v>
      </c>
      <c r="R19" s="111">
        <v>21585</v>
      </c>
      <c r="S19" s="111">
        <v>10851</v>
      </c>
      <c r="T19" s="111">
        <v>4391</v>
      </c>
      <c r="U19" s="111">
        <v>6344</v>
      </c>
      <c r="V19" s="111">
        <v>116609</v>
      </c>
      <c r="W19" s="111">
        <v>70972</v>
      </c>
      <c r="X19" s="111">
        <v>8481</v>
      </c>
      <c r="Y19" s="111">
        <v>37155</v>
      </c>
      <c r="Z19" s="111">
        <v>8777</v>
      </c>
      <c r="AA19" s="111">
        <v>3473</v>
      </c>
      <c r="AB19" s="111">
        <v>1356</v>
      </c>
      <c r="AC19" s="111">
        <v>3948</v>
      </c>
      <c r="AD19" s="111">
        <v>263348</v>
      </c>
      <c r="AE19" s="111">
        <v>170750</v>
      </c>
      <c r="AF19" s="111">
        <v>38747</v>
      </c>
      <c r="AG19" s="111">
        <v>53851</v>
      </c>
      <c r="AH19" s="111">
        <v>18856</v>
      </c>
      <c r="AI19" s="111">
        <v>12079</v>
      </c>
      <c r="AJ19" s="111">
        <v>4094</v>
      </c>
      <c r="AK19" s="111">
        <v>2683</v>
      </c>
      <c r="AL19" s="111">
        <v>6186</v>
      </c>
      <c r="AM19" s="111">
        <v>1111</v>
      </c>
      <c r="AN19" s="111">
        <v>1114</v>
      </c>
      <c r="AO19" s="111">
        <v>3961</v>
      </c>
      <c r="AQ19" s="28">
        <f t="shared" si="9"/>
        <v>0.20731454691171877</v>
      </c>
      <c r="AR19" s="28">
        <f t="shared" si="10"/>
        <v>0.20018518158082788</v>
      </c>
      <c r="AS19" s="28">
        <f t="shared" si="11"/>
        <v>0.15771140893938362</v>
      </c>
      <c r="AT19" s="28">
        <f t="shared" si="12"/>
        <v>0.24717254836514885</v>
      </c>
      <c r="AU19" s="28">
        <f t="shared" si="13"/>
        <v>4.3006370811089829E-2</v>
      </c>
      <c r="AV19" s="28">
        <f t="shared" si="14"/>
        <v>4.3361963258417284E-2</v>
      </c>
      <c r="AW19" s="28">
        <f t="shared" si="15"/>
        <v>3.4124770392543712E-2</v>
      </c>
      <c r="AX19" s="28">
        <f t="shared" si="16"/>
        <v>4.6381760529930552E-2</v>
      </c>
      <c r="AY19" s="28">
        <f t="shared" si="17"/>
        <v>1.0445956776288085E-2</v>
      </c>
      <c r="AZ19" s="28">
        <f t="shared" si="18"/>
        <v>7.8410218909096968E-3</v>
      </c>
      <c r="BA19" s="28">
        <f t="shared" si="19"/>
        <v>1.651813048506701E-2</v>
      </c>
      <c r="BB19" s="28">
        <f t="shared" si="20"/>
        <v>1.360129401645763E-2</v>
      </c>
      <c r="BC19" s="28">
        <f t="shared" si="21"/>
        <v>3.6650841517584257E-2</v>
      </c>
      <c r="BD19" s="28">
        <f t="shared" si="22"/>
        <v>3.0171251254702526E-2</v>
      </c>
      <c r="BE19" s="28">
        <f t="shared" si="23"/>
        <v>5.9745560922511737E-2</v>
      </c>
      <c r="BF19" s="28">
        <f t="shared" si="24"/>
        <v>4.0720438527799531E-2</v>
      </c>
      <c r="BG19" s="28">
        <f t="shared" si="25"/>
        <v>0.19799944306342285</v>
      </c>
      <c r="BH19" s="28">
        <f t="shared" si="26"/>
        <v>0.197337945262994</v>
      </c>
      <c r="BI19" s="28">
        <f t="shared" si="27"/>
        <v>0.11539560514320701</v>
      </c>
      <c r="BJ19" s="28">
        <f t="shared" si="28"/>
        <v>0.23848800338909074</v>
      </c>
      <c r="BK19" s="28">
        <f t="shared" si="29"/>
        <v>1.4903147370851841E-2</v>
      </c>
      <c r="BL19" s="28">
        <f t="shared" si="30"/>
        <v>9.6566911443721204E-3</v>
      </c>
      <c r="BM19" s="28">
        <f t="shared" si="31"/>
        <v>1.8450234709844207E-2</v>
      </c>
      <c r="BN19" s="28">
        <f t="shared" si="32"/>
        <v>2.5341155628586468E-2</v>
      </c>
      <c r="BO19" s="28">
        <f t="shared" si="33"/>
        <v>0.44715894426559083</v>
      </c>
      <c r="BP19" s="28">
        <f t="shared" si="34"/>
        <v>0.47477109499036557</v>
      </c>
      <c r="BQ19" s="28">
        <f t="shared" si="35"/>
        <v>0.52720593237635216</v>
      </c>
      <c r="BR19" s="28">
        <f t="shared" si="36"/>
        <v>0.34565516001899943</v>
      </c>
      <c r="BS19" s="28">
        <f t="shared" si="37"/>
        <v>3.2017061276607306E-2</v>
      </c>
      <c r="BT19" s="28">
        <f t="shared" si="38"/>
        <v>3.3585710432729871E-2</v>
      </c>
      <c r="BU19" s="28">
        <f t="shared" si="39"/>
        <v>5.5704469691815771E-2</v>
      </c>
      <c r="BV19" s="28">
        <f t="shared" si="40"/>
        <v>1.7221459106255697E-2</v>
      </c>
      <c r="BW19" s="28">
        <f t="shared" si="41"/>
        <v>1.0503688006846245E-2</v>
      </c>
      <c r="BX19" s="28">
        <f t="shared" si="42"/>
        <v>3.0891401846810901E-3</v>
      </c>
      <c r="BY19" s="28">
        <f t="shared" si="43"/>
        <v>1.5157493707054902E-2</v>
      </c>
      <c r="BZ19" s="28">
        <f t="shared" si="44"/>
        <v>2.5424599150159828E-2</v>
      </c>
    </row>
    <row r="20" spans="1:78" ht="12" customHeight="1" x14ac:dyDescent="0.2">
      <c r="A20" s="103">
        <v>34334</v>
      </c>
      <c r="B20" s="111">
        <v>579336</v>
      </c>
      <c r="C20" s="111">
        <v>279605</v>
      </c>
      <c r="D20" s="111">
        <v>154485</v>
      </c>
      <c r="E20" s="111">
        <v>145246</v>
      </c>
      <c r="F20" s="111">
        <v>123250</v>
      </c>
      <c r="G20" s="111">
        <v>67429</v>
      </c>
      <c r="H20" s="111">
        <v>15786</v>
      </c>
      <c r="I20" s="111">
        <v>40035</v>
      </c>
      <c r="J20" s="111">
        <v>14267</v>
      </c>
      <c r="K20" s="111">
        <v>9092</v>
      </c>
      <c r="L20" s="111">
        <v>497</v>
      </c>
      <c r="M20" s="111">
        <v>4678</v>
      </c>
      <c r="N20" s="111">
        <v>3959</v>
      </c>
      <c r="O20" s="111">
        <v>2717</v>
      </c>
      <c r="P20" s="111">
        <v>220</v>
      </c>
      <c r="Q20" s="111">
        <v>1022</v>
      </c>
      <c r="R20" s="111">
        <v>33257</v>
      </c>
      <c r="S20" s="111">
        <v>23800</v>
      </c>
      <c r="T20" s="111">
        <v>2880</v>
      </c>
      <c r="U20" s="111">
        <v>6577</v>
      </c>
      <c r="V20" s="111">
        <v>127133</v>
      </c>
      <c r="W20" s="111">
        <v>50883</v>
      </c>
      <c r="X20" s="111">
        <v>30201</v>
      </c>
      <c r="Y20" s="111">
        <v>46049</v>
      </c>
      <c r="Z20" s="111">
        <v>6510</v>
      </c>
      <c r="AA20" s="111">
        <v>3693</v>
      </c>
      <c r="AB20" s="111">
        <v>1252</v>
      </c>
      <c r="AC20" s="111">
        <v>1565</v>
      </c>
      <c r="AD20" s="111">
        <v>247024</v>
      </c>
      <c r="AE20" s="111">
        <v>109168</v>
      </c>
      <c r="AF20" s="111">
        <v>97087</v>
      </c>
      <c r="AG20" s="111">
        <v>40769</v>
      </c>
      <c r="AH20" s="111">
        <v>12723</v>
      </c>
      <c r="AI20" s="111">
        <v>8621</v>
      </c>
      <c r="AJ20" s="111">
        <v>3316</v>
      </c>
      <c r="AK20" s="111">
        <v>786</v>
      </c>
      <c r="AL20" s="111">
        <v>11213</v>
      </c>
      <c r="AM20" s="111">
        <v>4201</v>
      </c>
      <c r="AN20" s="111">
        <v>3246</v>
      </c>
      <c r="AO20" s="111">
        <v>3767</v>
      </c>
      <c r="AQ20" s="28">
        <f t="shared" si="9"/>
        <v>0.21274355469019704</v>
      </c>
      <c r="AR20" s="28">
        <f t="shared" si="10"/>
        <v>0.24115806226641154</v>
      </c>
      <c r="AS20" s="28">
        <f t="shared" si="11"/>
        <v>0.10218467812408971</v>
      </c>
      <c r="AT20" s="28">
        <f t="shared" si="12"/>
        <v>0.27563581785384794</v>
      </c>
      <c r="AU20" s="28">
        <f t="shared" si="13"/>
        <v>2.4626468923042932E-2</v>
      </c>
      <c r="AV20" s="28">
        <f t="shared" si="14"/>
        <v>3.2517301192754061E-2</v>
      </c>
      <c r="AW20" s="28">
        <f t="shared" si="15"/>
        <v>3.2171408227335985E-3</v>
      </c>
      <c r="AX20" s="28">
        <f t="shared" si="16"/>
        <v>3.2207427399033366E-2</v>
      </c>
      <c r="AY20" s="28">
        <f t="shared" si="17"/>
        <v>6.8336854605962685E-3</v>
      </c>
      <c r="AZ20" s="28">
        <f t="shared" si="18"/>
        <v>9.7172797339103376E-3</v>
      </c>
      <c r="BA20" s="28">
        <f t="shared" si="19"/>
        <v>1.4240864808881121E-3</v>
      </c>
      <c r="BB20" s="28">
        <f t="shared" si="20"/>
        <v>7.0363383501094697E-3</v>
      </c>
      <c r="BC20" s="28">
        <f t="shared" si="21"/>
        <v>5.7405374428656251E-2</v>
      </c>
      <c r="BD20" s="28">
        <f t="shared" si="22"/>
        <v>8.5120080113016583E-2</v>
      </c>
      <c r="BE20" s="28">
        <f t="shared" si="23"/>
        <v>1.8642586658898921E-2</v>
      </c>
      <c r="BF20" s="28">
        <f t="shared" si="24"/>
        <v>4.5281797777563582E-2</v>
      </c>
      <c r="BG20" s="28">
        <f t="shared" si="25"/>
        <v>0.21944605548420951</v>
      </c>
      <c r="BH20" s="28">
        <f t="shared" si="26"/>
        <v>0.18198172421809339</v>
      </c>
      <c r="BI20" s="28">
        <f t="shared" si="27"/>
        <v>0.19549470822409942</v>
      </c>
      <c r="BJ20" s="28">
        <f t="shared" si="28"/>
        <v>0.31704143315478567</v>
      </c>
      <c r="BK20" s="28">
        <f t="shared" si="29"/>
        <v>1.1237002361323998E-2</v>
      </c>
      <c r="BL20" s="28">
        <f t="shared" si="30"/>
        <v>1.3207918313334883E-2</v>
      </c>
      <c r="BM20" s="28">
        <f t="shared" si="31"/>
        <v>8.1043467003268921E-3</v>
      </c>
      <c r="BN20" s="28">
        <f t="shared" si="32"/>
        <v>1.0774823403054129E-2</v>
      </c>
      <c r="BO20" s="28">
        <f t="shared" si="33"/>
        <v>0.42639159313420882</v>
      </c>
      <c r="BP20" s="28">
        <f t="shared" si="34"/>
        <v>0.39043650864612578</v>
      </c>
      <c r="BQ20" s="28">
        <f t="shared" si="35"/>
        <v>0.6284558371362915</v>
      </c>
      <c r="BR20" s="28">
        <f t="shared" si="36"/>
        <v>0.28068931330294811</v>
      </c>
      <c r="BS20" s="28">
        <f t="shared" si="37"/>
        <v>2.1961348854550727E-2</v>
      </c>
      <c r="BT20" s="28">
        <f t="shared" si="38"/>
        <v>3.0832781960265374E-2</v>
      </c>
      <c r="BU20" s="28">
        <f t="shared" si="39"/>
        <v>2.1464867139204452E-2</v>
      </c>
      <c r="BV20" s="28">
        <f t="shared" si="40"/>
        <v>5.4115087506712749E-3</v>
      </c>
      <c r="BW20" s="28">
        <f t="shared" si="41"/>
        <v>1.9354916663214438E-2</v>
      </c>
      <c r="BX20" s="28">
        <f t="shared" si="42"/>
        <v>1.5024767082133725E-2</v>
      </c>
      <c r="BY20" s="28">
        <f t="shared" si="43"/>
        <v>2.1011748713467327E-2</v>
      </c>
      <c r="BZ20" s="28">
        <f t="shared" si="44"/>
        <v>2.593530975035457E-2</v>
      </c>
    </row>
    <row r="21" spans="1:78" ht="12" customHeight="1" x14ac:dyDescent="0.2">
      <c r="A21" s="103" t="s">
        <v>675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row>
    <row r="22" spans="1:78" ht="12" customHeight="1" x14ac:dyDescent="0.2">
      <c r="A22" s="103">
        <v>41670</v>
      </c>
      <c r="B22" s="111">
        <v>3584908</v>
      </c>
      <c r="C22" s="111">
        <v>1864951</v>
      </c>
      <c r="D22" s="111">
        <v>947942</v>
      </c>
      <c r="E22" s="111">
        <v>772015</v>
      </c>
      <c r="F22" s="111">
        <v>943702</v>
      </c>
      <c r="G22" s="111">
        <v>441302</v>
      </c>
      <c r="H22" s="111">
        <v>196618</v>
      </c>
      <c r="I22" s="111">
        <v>305782</v>
      </c>
      <c r="J22" s="111">
        <v>133783</v>
      </c>
      <c r="K22" s="111">
        <v>48627</v>
      </c>
      <c r="L22" s="111">
        <v>39915</v>
      </c>
      <c r="M22" s="111">
        <v>45241</v>
      </c>
      <c r="N22" s="111">
        <v>20468</v>
      </c>
      <c r="O22" s="111">
        <v>9590</v>
      </c>
      <c r="P22" s="111">
        <v>0</v>
      </c>
      <c r="Q22" s="111">
        <v>10878</v>
      </c>
      <c r="R22" s="111">
        <v>41743</v>
      </c>
      <c r="S22" s="111">
        <v>31883</v>
      </c>
      <c r="T22" s="111">
        <v>0</v>
      </c>
      <c r="U22" s="111">
        <v>9860</v>
      </c>
      <c r="V22" s="111">
        <v>379312</v>
      </c>
      <c r="W22" s="111">
        <v>191263</v>
      </c>
      <c r="X22" s="111">
        <v>92017</v>
      </c>
      <c r="Y22" s="111">
        <v>96032</v>
      </c>
      <c r="Z22" s="111">
        <v>188087</v>
      </c>
      <c r="AA22" s="111">
        <v>114015</v>
      </c>
      <c r="AB22" s="111">
        <v>51378</v>
      </c>
      <c r="AC22" s="111">
        <v>22694</v>
      </c>
      <c r="AD22" s="111">
        <v>1699536</v>
      </c>
      <c r="AE22" s="111">
        <v>927236</v>
      </c>
      <c r="AF22" s="111">
        <v>530607</v>
      </c>
      <c r="AG22" s="111">
        <v>241693</v>
      </c>
      <c r="AH22" s="111">
        <v>131268</v>
      </c>
      <c r="AI22" s="111">
        <v>78255</v>
      </c>
      <c r="AJ22" s="111">
        <v>18096</v>
      </c>
      <c r="AK22" s="111">
        <v>34917</v>
      </c>
      <c r="AL22" s="111">
        <v>47009</v>
      </c>
      <c r="AM22" s="111">
        <v>22780</v>
      </c>
      <c r="AN22" s="111">
        <v>19311</v>
      </c>
      <c r="AO22" s="111">
        <v>4918</v>
      </c>
    </row>
    <row r="23" spans="1:78" ht="12" customHeight="1" x14ac:dyDescent="0.2">
      <c r="A23" s="103">
        <v>41698</v>
      </c>
      <c r="B23" s="111">
        <v>3883196</v>
      </c>
      <c r="C23" s="111">
        <v>1901135</v>
      </c>
      <c r="D23" s="111">
        <v>1024739</v>
      </c>
      <c r="E23" s="111">
        <v>957322</v>
      </c>
      <c r="F23" s="111">
        <v>1107192</v>
      </c>
      <c r="G23" s="111">
        <v>519131</v>
      </c>
      <c r="H23" s="111">
        <v>91766</v>
      </c>
      <c r="I23" s="111">
        <v>496295</v>
      </c>
      <c r="J23" s="111">
        <v>122334</v>
      </c>
      <c r="K23" s="111">
        <v>47826</v>
      </c>
      <c r="L23" s="111">
        <v>29430</v>
      </c>
      <c r="M23" s="111">
        <v>45078</v>
      </c>
      <c r="N23" s="111">
        <v>73191</v>
      </c>
      <c r="O23" s="111">
        <v>5366</v>
      </c>
      <c r="P23" s="111">
        <v>60673</v>
      </c>
      <c r="Q23" s="111">
        <v>7152</v>
      </c>
      <c r="R23" s="111">
        <v>21577</v>
      </c>
      <c r="S23" s="111">
        <v>10429</v>
      </c>
      <c r="T23" s="111">
        <v>2700</v>
      </c>
      <c r="U23" s="111">
        <v>8448</v>
      </c>
      <c r="V23" s="111">
        <v>402108</v>
      </c>
      <c r="W23" s="111">
        <v>191025</v>
      </c>
      <c r="X23" s="111">
        <v>92277</v>
      </c>
      <c r="Y23" s="111">
        <v>118806</v>
      </c>
      <c r="Z23" s="111">
        <v>213284</v>
      </c>
      <c r="AA23" s="111">
        <v>165633</v>
      </c>
      <c r="AB23" s="111">
        <v>39130</v>
      </c>
      <c r="AC23" s="111">
        <v>8521</v>
      </c>
      <c r="AD23" s="111">
        <v>1563086</v>
      </c>
      <c r="AE23" s="111">
        <v>865289</v>
      </c>
      <c r="AF23" s="111">
        <v>467808</v>
      </c>
      <c r="AG23" s="111">
        <v>229989</v>
      </c>
      <c r="AH23" s="111">
        <v>344128</v>
      </c>
      <c r="AI23" s="111">
        <v>64191</v>
      </c>
      <c r="AJ23" s="111">
        <v>238983</v>
      </c>
      <c r="AK23" s="111">
        <v>40954</v>
      </c>
      <c r="AL23" s="111">
        <v>36296</v>
      </c>
      <c r="AM23" s="111">
        <v>32245</v>
      </c>
      <c r="AN23" s="111">
        <v>1972</v>
      </c>
      <c r="AO23" s="111">
        <v>2079</v>
      </c>
    </row>
    <row r="24" spans="1:78" ht="12" customHeight="1" x14ac:dyDescent="0.2">
      <c r="A24" s="103">
        <v>41729</v>
      </c>
      <c r="B24" s="111">
        <v>4136570</v>
      </c>
      <c r="C24" s="111">
        <v>2226326</v>
      </c>
      <c r="D24" s="111">
        <v>1117237</v>
      </c>
      <c r="E24" s="111">
        <v>793007</v>
      </c>
      <c r="F24" s="111">
        <v>930908</v>
      </c>
      <c r="G24" s="111">
        <v>457695</v>
      </c>
      <c r="H24" s="111">
        <v>209337</v>
      </c>
      <c r="I24" s="111">
        <v>263876</v>
      </c>
      <c r="J24" s="111">
        <v>201296</v>
      </c>
      <c r="K24" s="111">
        <v>63371</v>
      </c>
      <c r="L24" s="111">
        <v>101964</v>
      </c>
      <c r="M24" s="111">
        <v>35961</v>
      </c>
      <c r="N24" s="111">
        <v>36475</v>
      </c>
      <c r="O24" s="111">
        <v>20529</v>
      </c>
      <c r="P24" s="111">
        <v>2735</v>
      </c>
      <c r="Q24" s="111">
        <v>13211</v>
      </c>
      <c r="R24" s="111">
        <v>86471</v>
      </c>
      <c r="S24" s="111">
        <v>77537</v>
      </c>
      <c r="T24" s="111">
        <v>2030</v>
      </c>
      <c r="U24" s="111">
        <v>6904</v>
      </c>
      <c r="V24" s="111">
        <v>591395</v>
      </c>
      <c r="W24" s="111">
        <v>441173</v>
      </c>
      <c r="X24" s="111">
        <v>39077</v>
      </c>
      <c r="Y24" s="111">
        <v>111145</v>
      </c>
      <c r="Z24" s="111">
        <v>178630</v>
      </c>
      <c r="AA24" s="111">
        <v>46322</v>
      </c>
      <c r="AB24" s="111">
        <v>124944</v>
      </c>
      <c r="AC24" s="111">
        <v>7364</v>
      </c>
      <c r="AD24" s="111">
        <v>1951419</v>
      </c>
      <c r="AE24" s="111">
        <v>1022152</v>
      </c>
      <c r="AF24" s="111">
        <v>616922</v>
      </c>
      <c r="AG24" s="111">
        <v>312345</v>
      </c>
      <c r="AH24" s="111">
        <v>94531</v>
      </c>
      <c r="AI24" s="111">
        <v>53342</v>
      </c>
      <c r="AJ24" s="111">
        <v>0</v>
      </c>
      <c r="AK24" s="111">
        <v>41189</v>
      </c>
      <c r="AL24" s="111">
        <v>65445</v>
      </c>
      <c r="AM24" s="111">
        <v>44205</v>
      </c>
      <c r="AN24" s="111">
        <v>20228</v>
      </c>
      <c r="AO24" s="111">
        <v>1012</v>
      </c>
    </row>
    <row r="25" spans="1:78" ht="12" customHeight="1" x14ac:dyDescent="0.2">
      <c r="A25" s="103"/>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row>
    <row r="26" spans="1:78" ht="12" customHeight="1" x14ac:dyDescent="0.2">
      <c r="A26" s="103"/>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ht="12" customHeight="1" x14ac:dyDescent="0.2">
      <c r="A27" s="103"/>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row>
    <row r="28" spans="1:78" ht="12" customHeight="1" x14ac:dyDescent="0.2">
      <c r="A28" s="103"/>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row>
    <row r="29" spans="1:78" ht="12" customHeight="1" x14ac:dyDescent="0.2">
      <c r="A29" s="103"/>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row>
    <row r="30" spans="1:78" ht="12" customHeight="1" x14ac:dyDescent="0.2">
      <c r="A30" s="103"/>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row>
    <row r="31" spans="1:78" ht="12" customHeight="1" x14ac:dyDescent="0.2">
      <c r="A31" s="103"/>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1:78" ht="12" customHeight="1" x14ac:dyDescent="0.2">
      <c r="A32" s="103"/>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row>
    <row r="33" spans="1:78" ht="12" customHeight="1" x14ac:dyDescent="0.2">
      <c r="A33" s="103"/>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row>
    <row r="34" spans="1:78" ht="12" customHeight="1" x14ac:dyDescent="0.2">
      <c r="A34" s="103"/>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row>
    <row r="35" spans="1:78" ht="12" customHeight="1" x14ac:dyDescent="0.2">
      <c r="A35" s="103"/>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row>
    <row r="36" spans="1:78" ht="12" customHeight="1" x14ac:dyDescent="0.2">
      <c r="A36" s="103"/>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ht="12" customHeight="1" x14ac:dyDescent="0.2">
      <c r="A37" s="103"/>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ht="12" customHeight="1" x14ac:dyDescent="0.2">
      <c r="A38" s="103"/>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ht="12" customHeight="1" x14ac:dyDescent="0.2">
      <c r="A39" s="103"/>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ht="12" customHeight="1" x14ac:dyDescent="0.2">
      <c r="A40" s="103"/>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ht="12" customHeight="1" x14ac:dyDescent="0.2">
      <c r="A41" s="103"/>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ht="12" customHeight="1" x14ac:dyDescent="0.2">
      <c r="A42" s="103"/>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ht="12" customHeight="1" x14ac:dyDescent="0.2">
      <c r="A43" s="103"/>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78" ht="12" customHeight="1" x14ac:dyDescent="0.2">
      <c r="A44" s="103"/>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78" ht="12" customHeight="1" x14ac:dyDescent="0.2">
      <c r="A45" s="103"/>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78" ht="12" customHeight="1" x14ac:dyDescent="0.2">
      <c r="A46" s="103"/>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78" ht="12" customHeight="1" x14ac:dyDescent="0.2">
      <c r="A47" s="103"/>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ht="12" customHeight="1" x14ac:dyDescent="0.2">
      <c r="A48" s="103"/>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1:78" ht="12" customHeight="1" x14ac:dyDescent="0.2">
      <c r="A49" s="103"/>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1:78" ht="12" customHeight="1" x14ac:dyDescent="0.2">
      <c r="A50" s="103"/>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1:78" ht="12" customHeight="1" x14ac:dyDescent="0.2">
      <c r="A51" s="103"/>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1:78" ht="12" customHeight="1" x14ac:dyDescent="0.2">
      <c r="A52" s="103"/>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1:78" ht="12" customHeight="1" x14ac:dyDescent="0.2">
      <c r="A53" s="103"/>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1:78" ht="12" customHeight="1" x14ac:dyDescent="0.2">
      <c r="A54" s="103"/>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1:78" ht="12" customHeight="1" x14ac:dyDescent="0.2">
      <c r="A55" s="103"/>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1:78" ht="12" customHeight="1" x14ac:dyDescent="0.2">
      <c r="A56" s="103"/>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1:78" ht="12" customHeight="1" x14ac:dyDescent="0.2">
      <c r="A57" s="103"/>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1:78" ht="12" customHeight="1" x14ac:dyDescent="0.2">
      <c r="A58" s="103"/>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1:78" ht="12" customHeight="1" x14ac:dyDescent="0.2">
      <c r="A59" s="103"/>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1:78" ht="12" customHeight="1" x14ac:dyDescent="0.2">
      <c r="A60" s="103"/>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1:78" ht="12" customHeight="1" x14ac:dyDescent="0.2">
      <c r="A61" s="103"/>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1:78" ht="12" customHeight="1" x14ac:dyDescent="0.2">
      <c r="A62" s="103"/>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1:78" ht="12" customHeight="1" x14ac:dyDescent="0.2">
      <c r="A63" s="103"/>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1:78" ht="12" customHeight="1" x14ac:dyDescent="0.2">
      <c r="A64" s="103"/>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1:78" ht="12" customHeight="1" x14ac:dyDescent="0.2">
      <c r="A65" s="103"/>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1:78" ht="12" customHeight="1" x14ac:dyDescent="0.2">
      <c r="A66" s="103"/>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1:78" ht="12" customHeight="1" x14ac:dyDescent="0.2">
      <c r="A67" s="103"/>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1:78" ht="12" customHeight="1" x14ac:dyDescent="0.2">
      <c r="A68" s="103"/>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1:78" ht="12" customHeight="1" x14ac:dyDescent="0.2">
      <c r="A69" s="103"/>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1:78" ht="12" customHeight="1" x14ac:dyDescent="0.2">
      <c r="A70" s="103"/>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1:78" ht="12" customHeight="1" x14ac:dyDescent="0.2">
      <c r="A71" s="103"/>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1:78" ht="12" customHeight="1" x14ac:dyDescent="0.2">
      <c r="A72" s="103"/>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1:78" ht="12" customHeight="1" x14ac:dyDescent="0.2">
      <c r="A73" s="103"/>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1:78" ht="12" customHeight="1" x14ac:dyDescent="0.2">
      <c r="A74" s="103"/>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1:78" ht="12" customHeight="1" x14ac:dyDescent="0.2">
      <c r="A75" s="103"/>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1:78" ht="12" customHeight="1" x14ac:dyDescent="0.2">
      <c r="A76" s="103"/>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1:78" ht="12" customHeight="1" x14ac:dyDescent="0.2">
      <c r="A77" s="103"/>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1:78" ht="12" customHeight="1" x14ac:dyDescent="0.2">
      <c r="A78" s="103"/>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1:78" ht="12" customHeight="1" x14ac:dyDescent="0.2">
      <c r="A79" s="103"/>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1:78" ht="12" customHeight="1" x14ac:dyDescent="0.2">
      <c r="A80" s="103"/>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1:78" ht="12" customHeight="1" x14ac:dyDescent="0.2">
      <c r="A81" s="103"/>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1:78" ht="12" customHeight="1" x14ac:dyDescent="0.2">
      <c r="A82" s="103"/>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1:78" ht="12" customHeight="1" x14ac:dyDescent="0.2">
      <c r="A83" s="103"/>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1:78" ht="12" customHeight="1" x14ac:dyDescent="0.2">
      <c r="A84" s="103"/>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1:78" ht="12" customHeight="1" x14ac:dyDescent="0.2">
      <c r="A85" s="103"/>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1:78" ht="12" customHeight="1" x14ac:dyDescent="0.2">
      <c r="A86" s="103"/>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1:78" ht="12" customHeight="1" x14ac:dyDescent="0.2">
      <c r="A87" s="103"/>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1:78" ht="12" customHeight="1" x14ac:dyDescent="0.2">
      <c r="A88" s="103"/>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1:78" ht="12" customHeight="1" x14ac:dyDescent="0.2">
      <c r="A89" s="103"/>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1:78" ht="12" customHeight="1" x14ac:dyDescent="0.2">
      <c r="A90" s="103"/>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1:78" ht="12" customHeight="1" x14ac:dyDescent="0.2">
      <c r="A91" s="103"/>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1:78" ht="12" customHeight="1" x14ac:dyDescent="0.2">
      <c r="A92" s="103"/>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1:78" ht="12" customHeight="1" x14ac:dyDescent="0.2">
      <c r="A93" s="103"/>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1:78" ht="12" customHeight="1" x14ac:dyDescent="0.2">
      <c r="A94" s="103"/>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1:78" ht="12" customHeight="1" x14ac:dyDescent="0.2">
      <c r="A95" s="103"/>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1:78" ht="12" customHeight="1" x14ac:dyDescent="0.2">
      <c r="A96" s="103"/>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1:78" ht="12" customHeight="1" x14ac:dyDescent="0.2">
      <c r="A97" s="103"/>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1:78" ht="12" customHeight="1" x14ac:dyDescent="0.2">
      <c r="A98" s="103"/>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1:78" ht="12" customHeight="1" x14ac:dyDescent="0.2">
      <c r="A99" s="103"/>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1:78" ht="12" customHeight="1" x14ac:dyDescent="0.2">
      <c r="A100" s="103"/>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row r="101" spans="1:78" ht="12" customHeight="1" x14ac:dyDescent="0.2">
      <c r="A101" s="103"/>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row>
    <row r="102" spans="1:78" ht="12" customHeight="1" x14ac:dyDescent="0.2">
      <c r="A102" s="103"/>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row>
    <row r="103" spans="1:78" ht="12" customHeight="1" x14ac:dyDescent="0.2">
      <c r="A103" s="103"/>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row>
    <row r="104" spans="1:78" ht="12" customHeight="1" x14ac:dyDescent="0.2">
      <c r="A104" s="103"/>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row>
    <row r="105" spans="1:78" ht="12" customHeight="1" x14ac:dyDescent="0.2">
      <c r="A105" s="103"/>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row>
    <row r="106" spans="1:78" ht="12" customHeight="1" x14ac:dyDescent="0.2">
      <c r="A106" s="103"/>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row>
    <row r="107" spans="1:78" ht="12" customHeight="1" x14ac:dyDescent="0.2">
      <c r="A107" s="103"/>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row>
    <row r="108" spans="1:78" ht="12" customHeight="1" x14ac:dyDescent="0.2">
      <c r="A108" s="103"/>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row>
    <row r="109" spans="1:78" ht="12" customHeight="1" x14ac:dyDescent="0.2">
      <c r="A109" s="103"/>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row>
    <row r="110" spans="1:78" ht="12" customHeight="1" x14ac:dyDescent="0.2">
      <c r="A110" s="103"/>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row>
    <row r="111" spans="1:78" ht="12" customHeight="1" x14ac:dyDescent="0.2">
      <c r="A111" s="103"/>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row>
    <row r="112" spans="1:78" ht="12" customHeight="1" x14ac:dyDescent="0.2">
      <c r="A112" s="103"/>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row>
    <row r="113" spans="1:78" ht="12" customHeight="1" x14ac:dyDescent="0.2">
      <c r="A113" s="103"/>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row>
    <row r="114" spans="1:78" ht="12" customHeight="1" x14ac:dyDescent="0.2">
      <c r="A114" s="103"/>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row>
    <row r="115" spans="1:78" ht="12" customHeight="1" x14ac:dyDescent="0.2">
      <c r="A115" s="103"/>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row>
    <row r="116" spans="1:78" ht="12" customHeight="1" x14ac:dyDescent="0.2">
      <c r="A116" s="103"/>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row>
    <row r="117" spans="1:78" ht="12" customHeight="1" x14ac:dyDescent="0.2">
      <c r="A117" s="103"/>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row>
    <row r="118" spans="1:78" ht="12" customHeight="1" x14ac:dyDescent="0.2">
      <c r="A118" s="103"/>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row>
    <row r="119" spans="1:78" ht="12" customHeight="1" x14ac:dyDescent="0.2">
      <c r="A119" s="103"/>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row>
    <row r="120" spans="1:78" ht="12" customHeight="1" x14ac:dyDescent="0.2">
      <c r="A120" s="103"/>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row>
    <row r="121" spans="1:78" ht="12" customHeight="1" x14ac:dyDescent="0.2">
      <c r="A121" s="103"/>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row>
    <row r="122" spans="1:78" ht="12" customHeight="1" x14ac:dyDescent="0.2">
      <c r="A122" s="103"/>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row>
    <row r="123" spans="1:78" ht="12" customHeight="1" x14ac:dyDescent="0.2">
      <c r="A123" s="103"/>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row>
    <row r="124" spans="1:78" ht="12" customHeight="1" x14ac:dyDescent="0.2">
      <c r="A124" s="103"/>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row>
    <row r="125" spans="1:78" ht="12" customHeight="1" x14ac:dyDescent="0.2">
      <c r="A125" s="103"/>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row>
    <row r="126" spans="1:78" ht="12" customHeight="1" x14ac:dyDescent="0.2">
      <c r="A126" s="103"/>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row>
    <row r="127" spans="1:78" ht="12" customHeight="1" x14ac:dyDescent="0.2">
      <c r="A127" s="103"/>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row>
    <row r="128" spans="1:78" ht="12" customHeight="1" x14ac:dyDescent="0.2">
      <c r="A128" s="103"/>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row>
    <row r="129" spans="1:78" ht="12" customHeight="1" x14ac:dyDescent="0.2">
      <c r="A129" s="103"/>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row>
    <row r="130" spans="1:78" ht="12" customHeight="1" x14ac:dyDescent="0.2">
      <c r="A130" s="103"/>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row>
    <row r="131" spans="1:78" ht="12" customHeight="1" x14ac:dyDescent="0.2">
      <c r="A131" s="103"/>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row>
    <row r="132" spans="1:78" ht="12" customHeight="1" x14ac:dyDescent="0.2">
      <c r="A132" s="103"/>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row>
    <row r="133" spans="1:78" ht="12" customHeight="1" x14ac:dyDescent="0.2">
      <c r="A133" s="103"/>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row>
    <row r="134" spans="1:78" ht="12" customHeight="1" x14ac:dyDescent="0.2">
      <c r="A134" s="103"/>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row>
    <row r="135" spans="1:78" ht="12" customHeight="1" x14ac:dyDescent="0.2">
      <c r="A135" s="103"/>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row>
    <row r="136" spans="1:78" ht="12" customHeight="1" x14ac:dyDescent="0.2">
      <c r="A136" s="103"/>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row>
    <row r="137" spans="1:78" ht="12" customHeight="1" x14ac:dyDescent="0.2">
      <c r="A137" s="103"/>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row>
    <row r="138" spans="1:78" ht="12" customHeight="1" x14ac:dyDescent="0.2">
      <c r="A138" s="103"/>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row>
    <row r="139" spans="1:78" ht="12" customHeight="1" x14ac:dyDescent="0.2">
      <c r="A139" s="103"/>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row>
    <row r="140" spans="1:78" ht="12" customHeight="1" x14ac:dyDescent="0.2">
      <c r="A140" s="103"/>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row>
    <row r="141" spans="1:78" ht="12" customHeight="1" x14ac:dyDescent="0.2">
      <c r="A141" s="103"/>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row>
    <row r="142" spans="1:78" ht="12" customHeight="1" x14ac:dyDescent="0.2">
      <c r="A142" s="103"/>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row>
    <row r="143" spans="1:78" ht="12" customHeight="1" x14ac:dyDescent="0.2">
      <c r="A143" s="103"/>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row>
    <row r="144" spans="1:78" ht="12" customHeight="1" x14ac:dyDescent="0.2">
      <c r="A144" s="103"/>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row>
    <row r="145" spans="1:78" ht="12" customHeight="1" x14ac:dyDescent="0.2">
      <c r="A145" s="103"/>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row>
    <row r="146" spans="1:78" ht="12" customHeight="1" x14ac:dyDescent="0.2">
      <c r="A146" s="103"/>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1:78" ht="12" customHeight="1" x14ac:dyDescent="0.2">
      <c r="A147" s="103"/>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row>
    <row r="148" spans="1:78" ht="12" customHeight="1" x14ac:dyDescent="0.2">
      <c r="A148" s="103"/>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row>
    <row r="149" spans="1:78" ht="12" customHeight="1" x14ac:dyDescent="0.2">
      <c r="A149" s="103"/>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row>
    <row r="150" spans="1:78" ht="12" customHeight="1" x14ac:dyDescent="0.2">
      <c r="A150" s="103"/>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row>
    <row r="151" spans="1:78" ht="12" customHeight="1" x14ac:dyDescent="0.2">
      <c r="A151" s="103"/>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row>
    <row r="152" spans="1:78" ht="12" customHeight="1" x14ac:dyDescent="0.2">
      <c r="A152" s="103"/>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row>
    <row r="153" spans="1:78" ht="12" customHeight="1" x14ac:dyDescent="0.2">
      <c r="A153" s="103"/>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row>
    <row r="154" spans="1:78" ht="12" customHeight="1" x14ac:dyDescent="0.2">
      <c r="A154" s="103"/>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row>
    <row r="155" spans="1:78" ht="12" customHeight="1" x14ac:dyDescent="0.2">
      <c r="A155" s="103"/>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row>
    <row r="156" spans="1:78" ht="12" customHeight="1" x14ac:dyDescent="0.2">
      <c r="A156" s="103"/>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row>
    <row r="157" spans="1:78" ht="12" customHeight="1" x14ac:dyDescent="0.2">
      <c r="A157" s="103"/>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row>
    <row r="158" spans="1:78" ht="12" customHeight="1" x14ac:dyDescent="0.2">
      <c r="A158" s="103"/>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row>
    <row r="159" spans="1:78" ht="12" customHeight="1" x14ac:dyDescent="0.2">
      <c r="A159" s="103"/>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row>
    <row r="160" spans="1:78" ht="12" customHeight="1" x14ac:dyDescent="0.2">
      <c r="A160" s="103"/>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row>
    <row r="161" spans="1:78" ht="12" customHeight="1" x14ac:dyDescent="0.2">
      <c r="A161" s="103"/>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row>
    <row r="162" spans="1:78" ht="12" customHeight="1" x14ac:dyDescent="0.2">
      <c r="A162" s="103"/>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row>
    <row r="163" spans="1:78" ht="12" customHeight="1" x14ac:dyDescent="0.2">
      <c r="A163" s="103"/>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row>
    <row r="164" spans="1:78" ht="12" customHeight="1" x14ac:dyDescent="0.2">
      <c r="A164" s="103"/>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row>
    <row r="165" spans="1:78" ht="12" customHeight="1" x14ac:dyDescent="0.2">
      <c r="A165" s="103"/>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row>
    <row r="166" spans="1:78" ht="12" customHeight="1" x14ac:dyDescent="0.2">
      <c r="A166" s="103"/>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row>
    <row r="167" spans="1:78" ht="12" customHeight="1" x14ac:dyDescent="0.2">
      <c r="A167" s="103"/>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row>
    <row r="168" spans="1:78" ht="12" customHeight="1" x14ac:dyDescent="0.2">
      <c r="A168" s="103"/>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row>
    <row r="169" spans="1:78" ht="12" customHeight="1" x14ac:dyDescent="0.2">
      <c r="A169" s="103"/>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row>
    <row r="170" spans="1:78" ht="12" customHeight="1" x14ac:dyDescent="0.2">
      <c r="A170" s="103"/>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row>
    <row r="171" spans="1:78" ht="12" customHeight="1" x14ac:dyDescent="0.2">
      <c r="A171" s="103"/>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row>
    <row r="172" spans="1:78" ht="12" customHeight="1" x14ac:dyDescent="0.2">
      <c r="A172" s="103"/>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row>
    <row r="173" spans="1:78" ht="12" customHeight="1" x14ac:dyDescent="0.2">
      <c r="A173" s="103"/>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row>
    <row r="174" spans="1:78" ht="12" customHeight="1" x14ac:dyDescent="0.2">
      <c r="A174" s="103"/>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row>
    <row r="175" spans="1:78" ht="12" customHeight="1" x14ac:dyDescent="0.2">
      <c r="A175" s="103"/>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row>
    <row r="176" spans="1:78" ht="12" customHeight="1" x14ac:dyDescent="0.2">
      <c r="A176" s="103"/>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row>
    <row r="177" spans="1:78" ht="12" customHeight="1" x14ac:dyDescent="0.2">
      <c r="A177" s="103"/>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row>
    <row r="178" spans="1:78" ht="12" customHeight="1" x14ac:dyDescent="0.2">
      <c r="A178" s="103"/>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row>
    <row r="179" spans="1:78" ht="12" customHeight="1" x14ac:dyDescent="0.2">
      <c r="A179" s="103"/>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row>
    <row r="180" spans="1:78" ht="12" customHeight="1" x14ac:dyDescent="0.2">
      <c r="A180" s="103"/>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row>
    <row r="181" spans="1:78" ht="12" customHeight="1" x14ac:dyDescent="0.2">
      <c r="A181" s="103"/>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row>
    <row r="182" spans="1:78" ht="12" customHeight="1" x14ac:dyDescent="0.2">
      <c r="A182" s="103"/>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row>
    <row r="183" spans="1:78" ht="12" customHeight="1" x14ac:dyDescent="0.2">
      <c r="A183" s="103"/>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row>
    <row r="184" spans="1:78" ht="12" customHeight="1" x14ac:dyDescent="0.2">
      <c r="A184" s="103"/>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row>
    <row r="185" spans="1:78" ht="12" customHeight="1" x14ac:dyDescent="0.2">
      <c r="A185" s="103"/>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row>
    <row r="186" spans="1:78" ht="12" customHeight="1" x14ac:dyDescent="0.2">
      <c r="A186" s="103"/>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row>
    <row r="187" spans="1:78" ht="12" customHeight="1" x14ac:dyDescent="0.2">
      <c r="A187" s="103"/>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row>
    <row r="188" spans="1:78" ht="12" customHeight="1" x14ac:dyDescent="0.2">
      <c r="A188" s="103"/>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row>
    <row r="189" spans="1:78" ht="12" customHeight="1" x14ac:dyDescent="0.2">
      <c r="A189" s="103"/>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row>
    <row r="190" spans="1:78" ht="12" customHeight="1" x14ac:dyDescent="0.2">
      <c r="A190" s="103"/>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row>
    <row r="191" spans="1:78" ht="12" customHeight="1" x14ac:dyDescent="0.2">
      <c r="A191" s="103"/>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row>
    <row r="192" spans="1:78" ht="12" customHeight="1" x14ac:dyDescent="0.2">
      <c r="A192" s="103"/>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row>
    <row r="193" spans="1:78" ht="12" customHeight="1" x14ac:dyDescent="0.2">
      <c r="A193" s="103"/>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row>
    <row r="194" spans="1:78" ht="12" customHeight="1" x14ac:dyDescent="0.2">
      <c r="A194" s="103"/>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row>
    <row r="195" spans="1:78" ht="12" customHeight="1" x14ac:dyDescent="0.2">
      <c r="A195" s="103"/>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row>
    <row r="196" spans="1:78" ht="12" customHeight="1" x14ac:dyDescent="0.2">
      <c r="A196" s="103"/>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row>
    <row r="197" spans="1:78" ht="12" customHeight="1" x14ac:dyDescent="0.2">
      <c r="A197" s="103"/>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row>
    <row r="198" spans="1:78" ht="12" customHeight="1" x14ac:dyDescent="0.2">
      <c r="A198" s="103"/>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row>
    <row r="199" spans="1:78" ht="12" customHeight="1" x14ac:dyDescent="0.2">
      <c r="A199" s="103"/>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row>
    <row r="200" spans="1:78" ht="12" customHeight="1" x14ac:dyDescent="0.2">
      <c r="A200" s="103"/>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row>
    <row r="201" spans="1:78" ht="12" customHeight="1" x14ac:dyDescent="0.2">
      <c r="A201" s="103"/>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row>
    <row r="202" spans="1:78" ht="12" customHeight="1" x14ac:dyDescent="0.2">
      <c r="A202" s="103"/>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row>
    <row r="203" spans="1:78" ht="12" customHeight="1" x14ac:dyDescent="0.2">
      <c r="A203" s="103"/>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row>
    <row r="204" spans="1:78" ht="12" customHeight="1" x14ac:dyDescent="0.2">
      <c r="A204" s="103"/>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row>
    <row r="205" spans="1:78" ht="12" customHeight="1" x14ac:dyDescent="0.2">
      <c r="A205" s="103"/>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row>
    <row r="206" spans="1:78" ht="12" customHeight="1" x14ac:dyDescent="0.2">
      <c r="A206" s="103"/>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row>
    <row r="207" spans="1:78" ht="12" customHeight="1" x14ac:dyDescent="0.2">
      <c r="A207" s="103"/>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row>
    <row r="208" spans="1:78" ht="12" customHeight="1" x14ac:dyDescent="0.2">
      <c r="A208" s="103"/>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row>
    <row r="209" spans="1:78" ht="12" customHeight="1" x14ac:dyDescent="0.2">
      <c r="A209" s="103"/>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row>
    <row r="210" spans="1:78" ht="12" customHeight="1" x14ac:dyDescent="0.2">
      <c r="A210" s="103"/>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row>
    <row r="211" spans="1:78" ht="12" customHeight="1" x14ac:dyDescent="0.2">
      <c r="A211" s="103"/>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row>
    <row r="212" spans="1:78" ht="12" customHeight="1" x14ac:dyDescent="0.2">
      <c r="A212" s="103"/>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row>
    <row r="213" spans="1:78" ht="12" customHeight="1" x14ac:dyDescent="0.2">
      <c r="A213" s="103"/>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row>
    <row r="214" spans="1:78" ht="12" customHeight="1" x14ac:dyDescent="0.2">
      <c r="A214" s="103"/>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row>
    <row r="215" spans="1:78" ht="12" customHeight="1" x14ac:dyDescent="0.2">
      <c r="A215" s="103"/>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row>
    <row r="216" spans="1:78" ht="12" customHeight="1" x14ac:dyDescent="0.2">
      <c r="A216" s="10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row>
    <row r="217" spans="1:78" ht="12" customHeight="1" x14ac:dyDescent="0.2">
      <c r="A217" s="103"/>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row>
    <row r="218" spans="1:78" ht="12" customHeight="1" x14ac:dyDescent="0.2">
      <c r="A218" s="103"/>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row>
    <row r="219" spans="1:78" ht="12" customHeight="1" x14ac:dyDescent="0.2">
      <c r="A219" s="103"/>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row>
    <row r="220" spans="1:78" ht="12" customHeight="1" x14ac:dyDescent="0.2">
      <c r="A220" s="103"/>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row>
    <row r="221" spans="1:78" ht="12" customHeight="1" x14ac:dyDescent="0.2">
      <c r="A221" s="103"/>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row>
    <row r="222" spans="1:78" ht="12" customHeight="1" x14ac:dyDescent="0.2">
      <c r="A222" s="103"/>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row>
    <row r="223" spans="1:78" ht="12" customHeight="1" x14ac:dyDescent="0.2">
      <c r="A223" s="103"/>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row>
    <row r="224" spans="1:78" ht="12" customHeight="1" x14ac:dyDescent="0.2">
      <c r="A224" s="103"/>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row>
    <row r="225" spans="1:78" ht="12" customHeight="1" x14ac:dyDescent="0.2">
      <c r="A225" s="103"/>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row>
    <row r="226" spans="1:78" ht="12" customHeight="1" x14ac:dyDescent="0.2">
      <c r="A226" s="103"/>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row>
    <row r="227" spans="1:78" ht="12" customHeight="1" x14ac:dyDescent="0.2">
      <c r="A227" s="103"/>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1"/>
      <c r="AL227" s="111"/>
      <c r="AM227" s="111"/>
      <c r="AN227" s="111"/>
      <c r="AO227" s="111"/>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row>
    <row r="228" spans="1:78" ht="12" customHeight="1" x14ac:dyDescent="0.2">
      <c r="A228" s="103"/>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row>
    <row r="229" spans="1:78" ht="12" customHeight="1" x14ac:dyDescent="0.2">
      <c r="A229" s="103"/>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row>
    <row r="230" spans="1:78" ht="12" customHeight="1" x14ac:dyDescent="0.2">
      <c r="A230" s="103"/>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row>
  </sheetData>
  <mergeCells count="28">
    <mergeCell ref="BK4:BN4"/>
    <mergeCell ref="BS4:BV4"/>
    <mergeCell ref="BO4:BR4"/>
    <mergeCell ref="BW4:BZ4"/>
    <mergeCell ref="AQ4:AT4"/>
    <mergeCell ref="AU4:AX4"/>
    <mergeCell ref="AY4:BB4"/>
    <mergeCell ref="BG4:BJ4"/>
    <mergeCell ref="BC4:BF4"/>
    <mergeCell ref="BW1:BZ1"/>
    <mergeCell ref="AY1:BB1"/>
    <mergeCell ref="BC1:BF1"/>
    <mergeCell ref="BG1:BJ1"/>
    <mergeCell ref="BK1:BN1"/>
    <mergeCell ref="BO1:BR1"/>
    <mergeCell ref="BS1:BV1"/>
    <mergeCell ref="AU1:AX1"/>
    <mergeCell ref="B1:E1"/>
    <mergeCell ref="F1:I1"/>
    <mergeCell ref="J1:M1"/>
    <mergeCell ref="N1:Q1"/>
    <mergeCell ref="R1:U1"/>
    <mergeCell ref="V1:Y1"/>
    <mergeCell ref="Z1:AC1"/>
    <mergeCell ref="AD1:AG1"/>
    <mergeCell ref="AH1:AK1"/>
    <mergeCell ref="AL1:AO1"/>
    <mergeCell ref="AQ1:AT1"/>
  </mergeCells>
  <phoneticPr fontId="4"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0"/>
  <sheetViews>
    <sheetView workbookViewId="0">
      <pane xSplit="1" ySplit="8" topLeftCell="B9" activePane="bottomRight" state="frozen"/>
      <selection pane="topRight" activeCell="B1" sqref="B1"/>
      <selection pane="bottomLeft" activeCell="A8" sqref="A8"/>
      <selection pane="bottomRight"/>
    </sheetView>
  </sheetViews>
  <sheetFormatPr defaultColWidth="10.7109375" defaultRowHeight="12" customHeight="1" x14ac:dyDescent="0.2"/>
  <cols>
    <col min="1" max="1" width="10.7109375" style="113" customWidth="1"/>
    <col min="2" max="41" width="10.7109375" style="26" customWidth="1"/>
    <col min="42" max="42" width="10.7109375" style="25"/>
    <col min="43" max="78" width="10.7109375" style="28"/>
    <col min="79" max="16384" width="10.7109375" style="25"/>
  </cols>
  <sheetData>
    <row r="1" spans="1:82" s="119" customFormat="1" ht="12" customHeight="1" x14ac:dyDescent="0.2">
      <c r="A1" s="114"/>
      <c r="B1" s="250" t="s">
        <v>11</v>
      </c>
      <c r="C1" s="250"/>
      <c r="D1" s="250"/>
      <c r="E1" s="251"/>
      <c r="F1" s="250" t="s">
        <v>10</v>
      </c>
      <c r="G1" s="250"/>
      <c r="H1" s="250"/>
      <c r="I1" s="251"/>
      <c r="J1" s="250" t="s">
        <v>9</v>
      </c>
      <c r="K1" s="250"/>
      <c r="L1" s="250"/>
      <c r="M1" s="251"/>
      <c r="N1" s="250" t="s">
        <v>8</v>
      </c>
      <c r="O1" s="250"/>
      <c r="P1" s="250"/>
      <c r="Q1" s="251"/>
      <c r="R1" s="250" t="s">
        <v>7</v>
      </c>
      <c r="S1" s="250"/>
      <c r="T1" s="250"/>
      <c r="U1" s="251"/>
      <c r="V1" s="250" t="s">
        <v>36</v>
      </c>
      <c r="W1" s="250"/>
      <c r="X1" s="250"/>
      <c r="Y1" s="251"/>
      <c r="Z1" s="250" t="s">
        <v>12</v>
      </c>
      <c r="AA1" s="250"/>
      <c r="AB1" s="250"/>
      <c r="AC1" s="251"/>
      <c r="AD1" s="250" t="s">
        <v>4</v>
      </c>
      <c r="AE1" s="250"/>
      <c r="AF1" s="250"/>
      <c r="AG1" s="251"/>
      <c r="AH1" s="250" t="s">
        <v>3</v>
      </c>
      <c r="AI1" s="250"/>
      <c r="AJ1" s="250"/>
      <c r="AK1" s="251"/>
      <c r="AL1" s="250" t="s">
        <v>2</v>
      </c>
      <c r="AM1" s="250"/>
      <c r="AN1" s="250"/>
      <c r="AO1" s="250"/>
      <c r="AQ1" s="250" t="str">
        <f>F1</f>
        <v>Western Cape</v>
      </c>
      <c r="AR1" s="250"/>
      <c r="AS1" s="250"/>
      <c r="AT1" s="251"/>
      <c r="AU1" s="248" t="str">
        <f t="shared" ref="AU1" si="0">J1</f>
        <v>Eastern Cape</v>
      </c>
      <c r="AV1" s="248"/>
      <c r="AW1" s="248"/>
      <c r="AX1" s="249"/>
      <c r="AY1" s="248" t="str">
        <f t="shared" ref="AY1" si="1">N1</f>
        <v>Northern Cape</v>
      </c>
      <c r="AZ1" s="248"/>
      <c r="BA1" s="248"/>
      <c r="BB1" s="249"/>
      <c r="BC1" s="248" t="str">
        <f t="shared" ref="BC1" si="2">R1</f>
        <v>Free State</v>
      </c>
      <c r="BD1" s="248"/>
      <c r="BE1" s="248"/>
      <c r="BF1" s="249"/>
      <c r="BG1" s="248" t="str">
        <f t="shared" ref="BG1" si="3">V1</f>
        <v>Kwazulu-Natal</v>
      </c>
      <c r="BH1" s="248"/>
      <c r="BI1" s="248"/>
      <c r="BJ1" s="249"/>
      <c r="BK1" s="248" t="str">
        <f t="shared" ref="BK1" si="4">Z1</f>
        <v>North West</v>
      </c>
      <c r="BL1" s="248"/>
      <c r="BM1" s="248"/>
      <c r="BN1" s="249"/>
      <c r="BO1" s="248" t="str">
        <f t="shared" ref="BO1" si="5">AD1</f>
        <v>Gauteng</v>
      </c>
      <c r="BP1" s="248"/>
      <c r="BQ1" s="248"/>
      <c r="BR1" s="249"/>
      <c r="BS1" s="248" t="str">
        <f t="shared" ref="BS1" si="6">AH1</f>
        <v>Mpumalanga</v>
      </c>
      <c r="BT1" s="248"/>
      <c r="BU1" s="248"/>
      <c r="BV1" s="249"/>
      <c r="BW1" s="248" t="str">
        <f t="shared" ref="BW1" si="7">AL1</f>
        <v>Limpopo</v>
      </c>
      <c r="BX1" s="248"/>
      <c r="BY1" s="248"/>
      <c r="BZ1" s="248"/>
      <c r="CA1" s="120"/>
      <c r="CB1" s="120"/>
      <c r="CC1" s="120"/>
      <c r="CD1" s="120"/>
    </row>
    <row r="2" spans="1:82" s="121" customFormat="1" ht="12" customHeight="1" x14ac:dyDescent="0.2">
      <c r="A2" s="100" t="s">
        <v>672</v>
      </c>
      <c r="B2" s="101" t="s">
        <v>476</v>
      </c>
      <c r="C2" s="101" t="s">
        <v>477</v>
      </c>
      <c r="D2" s="101" t="s">
        <v>478</v>
      </c>
      <c r="E2" s="115" t="s">
        <v>479</v>
      </c>
      <c r="F2" s="101" t="s">
        <v>480</v>
      </c>
      <c r="G2" s="101" t="s">
        <v>481</v>
      </c>
      <c r="H2" s="101" t="s">
        <v>482</v>
      </c>
      <c r="I2" s="115" t="s">
        <v>483</v>
      </c>
      <c r="J2" s="101" t="s">
        <v>484</v>
      </c>
      <c r="K2" s="101" t="s">
        <v>485</v>
      </c>
      <c r="L2" s="101" t="s">
        <v>486</v>
      </c>
      <c r="M2" s="115" t="s">
        <v>487</v>
      </c>
      <c r="N2" s="101" t="s">
        <v>488</v>
      </c>
      <c r="O2" s="101" t="s">
        <v>489</v>
      </c>
      <c r="P2" s="101" t="s">
        <v>490</v>
      </c>
      <c r="Q2" s="115" t="s">
        <v>491</v>
      </c>
      <c r="R2" s="101" t="s">
        <v>492</v>
      </c>
      <c r="S2" s="101" t="s">
        <v>493</v>
      </c>
      <c r="T2" s="101" t="s">
        <v>494</v>
      </c>
      <c r="U2" s="115" t="s">
        <v>495</v>
      </c>
      <c r="V2" s="101" t="s">
        <v>496</v>
      </c>
      <c r="W2" s="101" t="s">
        <v>497</v>
      </c>
      <c r="X2" s="101" t="s">
        <v>498</v>
      </c>
      <c r="Y2" s="115" t="s">
        <v>499</v>
      </c>
      <c r="Z2" s="101" t="s">
        <v>500</v>
      </c>
      <c r="AA2" s="101" t="s">
        <v>501</v>
      </c>
      <c r="AB2" s="101" t="s">
        <v>502</v>
      </c>
      <c r="AC2" s="115" t="s">
        <v>503</v>
      </c>
      <c r="AD2" s="101" t="s">
        <v>504</v>
      </c>
      <c r="AE2" s="101" t="s">
        <v>505</v>
      </c>
      <c r="AF2" s="101" t="s">
        <v>506</v>
      </c>
      <c r="AG2" s="115" t="s">
        <v>507</v>
      </c>
      <c r="AH2" s="101" t="s">
        <v>508</v>
      </c>
      <c r="AI2" s="101" t="s">
        <v>509</v>
      </c>
      <c r="AJ2" s="101" t="s">
        <v>510</v>
      </c>
      <c r="AK2" s="115" t="s">
        <v>511</v>
      </c>
      <c r="AL2" s="101" t="s">
        <v>512</v>
      </c>
      <c r="AM2" s="101" t="s">
        <v>513</v>
      </c>
      <c r="AN2" s="101" t="s">
        <v>514</v>
      </c>
      <c r="AO2" s="101" t="s">
        <v>515</v>
      </c>
      <c r="AQ2" s="117" t="s">
        <v>80</v>
      </c>
      <c r="AR2" s="117" t="s">
        <v>79</v>
      </c>
      <c r="AS2" s="117" t="s">
        <v>81</v>
      </c>
      <c r="AT2" s="118" t="s">
        <v>82</v>
      </c>
      <c r="AU2" s="117" t="str">
        <f>AQ2</f>
        <v>Building completed: All buildings</v>
      </c>
      <c r="AV2" s="117" t="str">
        <f t="shared" ref="AV2:BZ3" si="8">AR2</f>
        <v>Building completed: Residential buildings</v>
      </c>
      <c r="AW2" s="117" t="str">
        <f t="shared" si="8"/>
        <v>Building completed: Non-residential buildings</v>
      </c>
      <c r="AX2" s="118" t="str">
        <f t="shared" si="8"/>
        <v>Building completed: Additions and alterations</v>
      </c>
      <c r="AY2" s="117" t="str">
        <f t="shared" si="8"/>
        <v>Building completed: All buildings</v>
      </c>
      <c r="AZ2" s="117" t="str">
        <f t="shared" si="8"/>
        <v>Building completed: Residential buildings</v>
      </c>
      <c r="BA2" s="117" t="str">
        <f t="shared" si="8"/>
        <v>Building completed: Non-residential buildings</v>
      </c>
      <c r="BB2" s="118" t="str">
        <f t="shared" si="8"/>
        <v>Building completed: Additions and alterations</v>
      </c>
      <c r="BC2" s="117" t="str">
        <f t="shared" si="8"/>
        <v>Building completed: All buildings</v>
      </c>
      <c r="BD2" s="117" t="str">
        <f t="shared" si="8"/>
        <v>Building completed: Residential buildings</v>
      </c>
      <c r="BE2" s="117" t="str">
        <f t="shared" si="8"/>
        <v>Building completed: Non-residential buildings</v>
      </c>
      <c r="BF2" s="118" t="str">
        <f t="shared" si="8"/>
        <v>Building completed: Additions and alterations</v>
      </c>
      <c r="BG2" s="117" t="str">
        <f t="shared" si="8"/>
        <v>Building completed: All buildings</v>
      </c>
      <c r="BH2" s="117" t="str">
        <f t="shared" si="8"/>
        <v>Building completed: Residential buildings</v>
      </c>
      <c r="BI2" s="117" t="str">
        <f t="shared" si="8"/>
        <v>Building completed: Non-residential buildings</v>
      </c>
      <c r="BJ2" s="118" t="str">
        <f t="shared" si="8"/>
        <v>Building completed: Additions and alterations</v>
      </c>
      <c r="BK2" s="117" t="str">
        <f t="shared" si="8"/>
        <v>Building completed: All buildings</v>
      </c>
      <c r="BL2" s="117" t="str">
        <f t="shared" si="8"/>
        <v>Building completed: Residential buildings</v>
      </c>
      <c r="BM2" s="117" t="str">
        <f t="shared" si="8"/>
        <v>Building completed: Non-residential buildings</v>
      </c>
      <c r="BN2" s="118" t="str">
        <f t="shared" si="8"/>
        <v>Building completed: Additions and alterations</v>
      </c>
      <c r="BO2" s="117" t="str">
        <f t="shared" si="8"/>
        <v>Building completed: All buildings</v>
      </c>
      <c r="BP2" s="117" t="str">
        <f t="shared" si="8"/>
        <v>Building completed: Residential buildings</v>
      </c>
      <c r="BQ2" s="117" t="str">
        <f t="shared" si="8"/>
        <v>Building completed: Non-residential buildings</v>
      </c>
      <c r="BR2" s="118" t="str">
        <f t="shared" si="8"/>
        <v>Building completed: Additions and alterations</v>
      </c>
      <c r="BS2" s="117" t="str">
        <f t="shared" si="8"/>
        <v>Building completed: All buildings</v>
      </c>
      <c r="BT2" s="117" t="str">
        <f t="shared" si="8"/>
        <v>Building completed: Residential buildings</v>
      </c>
      <c r="BU2" s="117" t="str">
        <f t="shared" si="8"/>
        <v>Building completed: Non-residential buildings</v>
      </c>
      <c r="BV2" s="118" t="str">
        <f t="shared" si="8"/>
        <v>Building completed: Additions and alterations</v>
      </c>
      <c r="BW2" s="117" t="str">
        <f t="shared" si="8"/>
        <v>Building completed: All buildings</v>
      </c>
      <c r="BX2" s="117" t="str">
        <f t="shared" si="8"/>
        <v>Building completed: Residential buildings</v>
      </c>
      <c r="BY2" s="117" t="str">
        <f t="shared" si="8"/>
        <v>Building completed: Non-residential buildings</v>
      </c>
      <c r="BZ2" s="117" t="str">
        <f t="shared" si="8"/>
        <v>Building completed: Additions and alterations</v>
      </c>
    </row>
    <row r="3" spans="1:82" s="121" customFormat="1" ht="12" hidden="1" customHeight="1" x14ac:dyDescent="0.2">
      <c r="A3" s="105" t="s">
        <v>148</v>
      </c>
      <c r="B3" s="109" t="s">
        <v>516</v>
      </c>
      <c r="C3" s="109" t="s">
        <v>517</v>
      </c>
      <c r="D3" s="109" t="s">
        <v>518</v>
      </c>
      <c r="E3" s="116" t="s">
        <v>519</v>
      </c>
      <c r="F3" s="109" t="s">
        <v>520</v>
      </c>
      <c r="G3" s="109" t="s">
        <v>521</v>
      </c>
      <c r="H3" s="109" t="s">
        <v>522</v>
      </c>
      <c r="I3" s="109" t="s">
        <v>523</v>
      </c>
      <c r="J3" s="109" t="s">
        <v>524</v>
      </c>
      <c r="K3" s="109" t="s">
        <v>525</v>
      </c>
      <c r="L3" s="109" t="s">
        <v>526</v>
      </c>
      <c r="M3" s="109" t="s">
        <v>527</v>
      </c>
      <c r="N3" s="109" t="s">
        <v>528</v>
      </c>
      <c r="O3" s="109" t="s">
        <v>529</v>
      </c>
      <c r="P3" s="109" t="s">
        <v>530</v>
      </c>
      <c r="Q3" s="109" t="s">
        <v>531</v>
      </c>
      <c r="R3" s="109" t="s">
        <v>532</v>
      </c>
      <c r="S3" s="109" t="s">
        <v>533</v>
      </c>
      <c r="T3" s="109" t="s">
        <v>534</v>
      </c>
      <c r="U3" s="109" t="s">
        <v>535</v>
      </c>
      <c r="V3" s="109" t="s">
        <v>536</v>
      </c>
      <c r="W3" s="109" t="s">
        <v>537</v>
      </c>
      <c r="X3" s="109" t="s">
        <v>538</v>
      </c>
      <c r="Y3" s="109" t="s">
        <v>539</v>
      </c>
      <c r="Z3" s="109" t="s">
        <v>540</v>
      </c>
      <c r="AA3" s="109" t="s">
        <v>541</v>
      </c>
      <c r="AB3" s="109" t="s">
        <v>542</v>
      </c>
      <c r="AC3" s="109" t="s">
        <v>543</v>
      </c>
      <c r="AD3" s="109" t="s">
        <v>544</v>
      </c>
      <c r="AE3" s="109" t="s">
        <v>545</v>
      </c>
      <c r="AF3" s="109" t="s">
        <v>546</v>
      </c>
      <c r="AG3" s="109" t="s">
        <v>547</v>
      </c>
      <c r="AH3" s="109" t="s">
        <v>548</v>
      </c>
      <c r="AI3" s="109" t="s">
        <v>549</v>
      </c>
      <c r="AJ3" s="109" t="s">
        <v>550</v>
      </c>
      <c r="AK3" s="109" t="s">
        <v>551</v>
      </c>
      <c r="AL3" s="109" t="s">
        <v>552</v>
      </c>
      <c r="AM3" s="109" t="s">
        <v>553</v>
      </c>
      <c r="AN3" s="109" t="s">
        <v>554</v>
      </c>
      <c r="AO3" s="109" t="s">
        <v>555</v>
      </c>
      <c r="AQ3" s="110" t="s">
        <v>78</v>
      </c>
      <c r="AR3" s="110" t="s">
        <v>78</v>
      </c>
      <c r="AS3" s="110" t="s">
        <v>78</v>
      </c>
      <c r="AT3" s="110" t="s">
        <v>78</v>
      </c>
      <c r="AU3" s="110" t="str">
        <f>AQ3</f>
        <v>Monthly, % OF TOTAL SA</v>
      </c>
      <c r="AV3" s="110" t="str">
        <f t="shared" si="8"/>
        <v>Monthly, % OF TOTAL SA</v>
      </c>
      <c r="AW3" s="110" t="str">
        <f t="shared" si="8"/>
        <v>Monthly, % OF TOTAL SA</v>
      </c>
      <c r="AX3" s="110" t="str">
        <f t="shared" si="8"/>
        <v>Monthly, % OF TOTAL SA</v>
      </c>
      <c r="AY3" s="110" t="str">
        <f t="shared" si="8"/>
        <v>Monthly, % OF TOTAL SA</v>
      </c>
      <c r="AZ3" s="110" t="str">
        <f t="shared" si="8"/>
        <v>Monthly, % OF TOTAL SA</v>
      </c>
      <c r="BA3" s="110" t="str">
        <f t="shared" si="8"/>
        <v>Monthly, % OF TOTAL SA</v>
      </c>
      <c r="BB3" s="110" t="str">
        <f t="shared" si="8"/>
        <v>Monthly, % OF TOTAL SA</v>
      </c>
      <c r="BC3" s="110" t="str">
        <f t="shared" si="8"/>
        <v>Monthly, % OF TOTAL SA</v>
      </c>
      <c r="BD3" s="110" t="str">
        <f t="shared" si="8"/>
        <v>Monthly, % OF TOTAL SA</v>
      </c>
      <c r="BE3" s="110" t="str">
        <f t="shared" si="8"/>
        <v>Monthly, % OF TOTAL SA</v>
      </c>
      <c r="BF3" s="110" t="str">
        <f t="shared" si="8"/>
        <v>Monthly, % OF TOTAL SA</v>
      </c>
      <c r="BG3" s="110" t="str">
        <f t="shared" si="8"/>
        <v>Monthly, % OF TOTAL SA</v>
      </c>
      <c r="BH3" s="110" t="str">
        <f t="shared" si="8"/>
        <v>Monthly, % OF TOTAL SA</v>
      </c>
      <c r="BI3" s="110" t="str">
        <f t="shared" si="8"/>
        <v>Monthly, % OF TOTAL SA</v>
      </c>
      <c r="BJ3" s="110" t="str">
        <f t="shared" si="8"/>
        <v>Monthly, % OF TOTAL SA</v>
      </c>
      <c r="BK3" s="110" t="str">
        <f t="shared" si="8"/>
        <v>Monthly, % OF TOTAL SA</v>
      </c>
      <c r="BL3" s="110" t="str">
        <f t="shared" si="8"/>
        <v>Monthly, % OF TOTAL SA</v>
      </c>
      <c r="BM3" s="110" t="str">
        <f t="shared" si="8"/>
        <v>Monthly, % OF TOTAL SA</v>
      </c>
      <c r="BN3" s="110" t="str">
        <f t="shared" si="8"/>
        <v>Monthly, % OF TOTAL SA</v>
      </c>
      <c r="BO3" s="110" t="str">
        <f t="shared" si="8"/>
        <v>Monthly, % OF TOTAL SA</v>
      </c>
      <c r="BP3" s="110" t="str">
        <f t="shared" si="8"/>
        <v>Monthly, % OF TOTAL SA</v>
      </c>
      <c r="BQ3" s="110" t="str">
        <f t="shared" si="8"/>
        <v>Monthly, % OF TOTAL SA</v>
      </c>
      <c r="BR3" s="110" t="str">
        <f t="shared" si="8"/>
        <v>Monthly, % OF TOTAL SA</v>
      </c>
      <c r="BS3" s="110" t="str">
        <f t="shared" si="8"/>
        <v>Monthly, % OF TOTAL SA</v>
      </c>
      <c r="BT3" s="110" t="str">
        <f t="shared" si="8"/>
        <v>Monthly, % OF TOTAL SA</v>
      </c>
      <c r="BU3" s="110" t="str">
        <f t="shared" si="8"/>
        <v>Monthly, % OF TOTAL SA</v>
      </c>
      <c r="BV3" s="110" t="str">
        <f t="shared" si="8"/>
        <v>Monthly, % OF TOTAL SA</v>
      </c>
      <c r="BW3" s="110" t="str">
        <f t="shared" si="8"/>
        <v>Monthly, % OF TOTAL SA</v>
      </c>
      <c r="BX3" s="110" t="str">
        <f t="shared" si="8"/>
        <v>Monthly, % OF TOTAL SA</v>
      </c>
      <c r="BY3" s="110" t="str">
        <f t="shared" si="8"/>
        <v>Monthly, % OF TOTAL SA</v>
      </c>
      <c r="BZ3" s="110" t="str">
        <f t="shared" si="8"/>
        <v>Monthly, % OF TOTAL SA</v>
      </c>
    </row>
    <row r="4" spans="1:82" s="121" customFormat="1" ht="12" customHeight="1" x14ac:dyDescent="0.2">
      <c r="A4" s="105" t="s">
        <v>30</v>
      </c>
      <c r="B4" s="109" t="s">
        <v>475</v>
      </c>
      <c r="C4" s="109" t="s">
        <v>475</v>
      </c>
      <c r="D4" s="109" t="s">
        <v>475</v>
      </c>
      <c r="E4" s="109" t="s">
        <v>475</v>
      </c>
      <c r="F4" s="109" t="s">
        <v>475</v>
      </c>
      <c r="G4" s="109" t="s">
        <v>475</v>
      </c>
      <c r="H4" s="109" t="s">
        <v>475</v>
      </c>
      <c r="I4" s="109" t="s">
        <v>475</v>
      </c>
      <c r="J4" s="109" t="s">
        <v>475</v>
      </c>
      <c r="K4" s="109" t="s">
        <v>475</v>
      </c>
      <c r="L4" s="109" t="s">
        <v>475</v>
      </c>
      <c r="M4" s="109" t="s">
        <v>475</v>
      </c>
      <c r="N4" s="109" t="s">
        <v>475</v>
      </c>
      <c r="O4" s="109" t="s">
        <v>475</v>
      </c>
      <c r="P4" s="109" t="s">
        <v>475</v>
      </c>
      <c r="Q4" s="109" t="s">
        <v>475</v>
      </c>
      <c r="R4" s="109" t="s">
        <v>475</v>
      </c>
      <c r="S4" s="109" t="s">
        <v>475</v>
      </c>
      <c r="T4" s="109" t="s">
        <v>475</v>
      </c>
      <c r="U4" s="109" t="s">
        <v>475</v>
      </c>
      <c r="V4" s="109" t="s">
        <v>475</v>
      </c>
      <c r="W4" s="109" t="s">
        <v>475</v>
      </c>
      <c r="X4" s="109" t="s">
        <v>475</v>
      </c>
      <c r="Y4" s="109" t="s">
        <v>475</v>
      </c>
      <c r="Z4" s="109" t="s">
        <v>475</v>
      </c>
      <c r="AA4" s="109" t="s">
        <v>475</v>
      </c>
      <c r="AB4" s="109" t="s">
        <v>475</v>
      </c>
      <c r="AC4" s="109" t="s">
        <v>475</v>
      </c>
      <c r="AD4" s="109" t="s">
        <v>475</v>
      </c>
      <c r="AE4" s="109" t="s">
        <v>475</v>
      </c>
      <c r="AF4" s="109" t="s">
        <v>475</v>
      </c>
      <c r="AG4" s="109" t="s">
        <v>475</v>
      </c>
      <c r="AH4" s="109" t="s">
        <v>475</v>
      </c>
      <c r="AI4" s="109" t="s">
        <v>475</v>
      </c>
      <c r="AJ4" s="109" t="s">
        <v>475</v>
      </c>
      <c r="AK4" s="109" t="s">
        <v>475</v>
      </c>
      <c r="AL4" s="109" t="s">
        <v>475</v>
      </c>
      <c r="AM4" s="109" t="s">
        <v>475</v>
      </c>
      <c r="AN4" s="109" t="s">
        <v>475</v>
      </c>
      <c r="AO4" s="109" t="s">
        <v>475</v>
      </c>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row>
    <row r="5" spans="1:82" s="121" customFormat="1" ht="12" hidden="1" customHeight="1" x14ac:dyDescent="0.2">
      <c r="A5" s="105" t="s">
        <v>74</v>
      </c>
      <c r="B5" s="109" t="s">
        <v>75</v>
      </c>
      <c r="C5" s="109" t="s">
        <v>75</v>
      </c>
      <c r="D5" s="109" t="s">
        <v>75</v>
      </c>
      <c r="E5" s="109" t="s">
        <v>75</v>
      </c>
      <c r="F5" s="109" t="s">
        <v>75</v>
      </c>
      <c r="G5" s="109" t="s">
        <v>75</v>
      </c>
      <c r="H5" s="109" t="s">
        <v>75</v>
      </c>
      <c r="I5" s="109" t="s">
        <v>75</v>
      </c>
      <c r="J5" s="109" t="s">
        <v>75</v>
      </c>
      <c r="K5" s="109" t="s">
        <v>75</v>
      </c>
      <c r="L5" s="109" t="s">
        <v>75</v>
      </c>
      <c r="M5" s="109" t="s">
        <v>75</v>
      </c>
      <c r="N5" s="109" t="s">
        <v>75</v>
      </c>
      <c r="O5" s="109" t="s">
        <v>75</v>
      </c>
      <c r="P5" s="109" t="s">
        <v>75</v>
      </c>
      <c r="Q5" s="109" t="s">
        <v>75</v>
      </c>
      <c r="R5" s="109" t="s">
        <v>75</v>
      </c>
      <c r="S5" s="109" t="s">
        <v>75</v>
      </c>
      <c r="T5" s="109" t="s">
        <v>75</v>
      </c>
      <c r="U5" s="109" t="s">
        <v>75</v>
      </c>
      <c r="V5" s="109" t="s">
        <v>75</v>
      </c>
      <c r="W5" s="109" t="s">
        <v>75</v>
      </c>
      <c r="X5" s="109" t="s">
        <v>75</v>
      </c>
      <c r="Y5" s="109" t="s">
        <v>75</v>
      </c>
      <c r="Z5" s="109" t="s">
        <v>75</v>
      </c>
      <c r="AA5" s="109" t="s">
        <v>75</v>
      </c>
      <c r="AB5" s="109" t="s">
        <v>75</v>
      </c>
      <c r="AC5" s="109" t="s">
        <v>75</v>
      </c>
      <c r="AD5" s="109" t="s">
        <v>75</v>
      </c>
      <c r="AE5" s="109" t="s">
        <v>75</v>
      </c>
      <c r="AF5" s="109" t="s">
        <v>75</v>
      </c>
      <c r="AG5" s="109" t="s">
        <v>75</v>
      </c>
      <c r="AH5" s="109" t="s">
        <v>75</v>
      </c>
      <c r="AI5" s="109" t="s">
        <v>75</v>
      </c>
      <c r="AJ5" s="109" t="s">
        <v>75</v>
      </c>
      <c r="AK5" s="109" t="s">
        <v>75</v>
      </c>
      <c r="AL5" s="109" t="s">
        <v>75</v>
      </c>
      <c r="AM5" s="109" t="s">
        <v>75</v>
      </c>
      <c r="AN5" s="109" t="s">
        <v>75</v>
      </c>
      <c r="AO5" s="109" t="s">
        <v>75</v>
      </c>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row>
    <row r="6" spans="1:82" s="121" customFormat="1" ht="12" hidden="1" customHeight="1" x14ac:dyDescent="0.2">
      <c r="A6" s="105" t="s">
        <v>76</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row>
    <row r="7" spans="1:82" s="121" customFormat="1" ht="12" hidden="1" customHeight="1" x14ac:dyDescent="0.2">
      <c r="A7" s="105" t="s">
        <v>153</v>
      </c>
      <c r="B7" s="109" t="s">
        <v>0</v>
      </c>
      <c r="C7" s="109" t="s">
        <v>0</v>
      </c>
      <c r="D7" s="109" t="s">
        <v>0</v>
      </c>
      <c r="E7" s="109" t="s">
        <v>0</v>
      </c>
      <c r="F7" s="109" t="s">
        <v>0</v>
      </c>
      <c r="G7" s="109" t="s">
        <v>0</v>
      </c>
      <c r="H7" s="109" t="s">
        <v>0</v>
      </c>
      <c r="I7" s="109" t="s">
        <v>0</v>
      </c>
      <c r="J7" s="109" t="s">
        <v>0</v>
      </c>
      <c r="K7" s="109" t="s">
        <v>0</v>
      </c>
      <c r="L7" s="109" t="s">
        <v>0</v>
      </c>
      <c r="M7" s="109" t="s">
        <v>0</v>
      </c>
      <c r="N7" s="109" t="s">
        <v>0</v>
      </c>
      <c r="O7" s="109" t="s">
        <v>0</v>
      </c>
      <c r="P7" s="109" t="s">
        <v>0</v>
      </c>
      <c r="Q7" s="109" t="s">
        <v>0</v>
      </c>
      <c r="R7" s="109" t="s">
        <v>0</v>
      </c>
      <c r="S7" s="109" t="s">
        <v>0</v>
      </c>
      <c r="T7" s="109" t="s">
        <v>0</v>
      </c>
      <c r="U7" s="109" t="s">
        <v>0</v>
      </c>
      <c r="V7" s="109" t="s">
        <v>0</v>
      </c>
      <c r="W7" s="109" t="s">
        <v>0</v>
      </c>
      <c r="X7" s="109" t="s">
        <v>0</v>
      </c>
      <c r="Y7" s="109" t="s">
        <v>0</v>
      </c>
      <c r="Z7" s="109" t="s">
        <v>0</v>
      </c>
      <c r="AA7" s="109" t="s">
        <v>0</v>
      </c>
      <c r="AB7" s="109" t="s">
        <v>0</v>
      </c>
      <c r="AC7" s="109" t="s">
        <v>0</v>
      </c>
      <c r="AD7" s="109" t="s">
        <v>0</v>
      </c>
      <c r="AE7" s="109" t="s">
        <v>0</v>
      </c>
      <c r="AF7" s="109" t="s">
        <v>0</v>
      </c>
      <c r="AG7" s="109" t="s">
        <v>0</v>
      </c>
      <c r="AH7" s="109" t="s">
        <v>0</v>
      </c>
      <c r="AI7" s="109" t="s">
        <v>0</v>
      </c>
      <c r="AJ7" s="109" t="s">
        <v>0</v>
      </c>
      <c r="AK7" s="109" t="s">
        <v>0</v>
      </c>
      <c r="AL7" s="109" t="s">
        <v>0</v>
      </c>
      <c r="AM7" s="109" t="s">
        <v>0</v>
      </c>
      <c r="AN7" s="109" t="s">
        <v>0</v>
      </c>
      <c r="AO7" s="109" t="s">
        <v>0</v>
      </c>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row>
    <row r="8" spans="1:82" s="121" customFormat="1" ht="12" hidden="1" customHeight="1" x14ac:dyDescent="0.2">
      <c r="A8" s="105" t="s">
        <v>154</v>
      </c>
      <c r="B8" s="109" t="s">
        <v>285</v>
      </c>
      <c r="C8" s="109" t="s">
        <v>286</v>
      </c>
      <c r="D8" s="109" t="s">
        <v>287</v>
      </c>
      <c r="E8" s="109" t="s">
        <v>288</v>
      </c>
      <c r="F8" s="109" t="s">
        <v>289</v>
      </c>
      <c r="G8" s="109" t="s">
        <v>290</v>
      </c>
      <c r="H8" s="109" t="s">
        <v>291</v>
      </c>
      <c r="I8" s="109" t="s">
        <v>292</v>
      </c>
      <c r="J8" s="109" t="s">
        <v>293</v>
      </c>
      <c r="K8" s="109" t="s">
        <v>294</v>
      </c>
      <c r="L8" s="109" t="s">
        <v>295</v>
      </c>
      <c r="M8" s="109" t="s">
        <v>296</v>
      </c>
      <c r="N8" s="109" t="s">
        <v>297</v>
      </c>
      <c r="O8" s="109" t="s">
        <v>298</v>
      </c>
      <c r="P8" s="109" t="s">
        <v>299</v>
      </c>
      <c r="Q8" s="109" t="s">
        <v>300</v>
      </c>
      <c r="R8" s="109" t="s">
        <v>301</v>
      </c>
      <c r="S8" s="109" t="s">
        <v>302</v>
      </c>
      <c r="T8" s="109" t="s">
        <v>303</v>
      </c>
      <c r="U8" s="109" t="s">
        <v>304</v>
      </c>
      <c r="V8" s="109" t="s">
        <v>305</v>
      </c>
      <c r="W8" s="109" t="s">
        <v>306</v>
      </c>
      <c r="X8" s="109" t="s">
        <v>307</v>
      </c>
      <c r="Y8" s="109" t="s">
        <v>308</v>
      </c>
      <c r="Z8" s="109" t="s">
        <v>309</v>
      </c>
      <c r="AA8" s="109" t="s">
        <v>310</v>
      </c>
      <c r="AB8" s="109" t="s">
        <v>311</v>
      </c>
      <c r="AC8" s="109" t="s">
        <v>312</v>
      </c>
      <c r="AD8" s="109" t="s">
        <v>313</v>
      </c>
      <c r="AE8" s="109" t="s">
        <v>314</v>
      </c>
      <c r="AF8" s="109" t="s">
        <v>315</v>
      </c>
      <c r="AG8" s="109" t="s">
        <v>316</v>
      </c>
      <c r="AH8" s="109" t="s">
        <v>317</v>
      </c>
      <c r="AI8" s="109" t="s">
        <v>318</v>
      </c>
      <c r="AJ8" s="109" t="s">
        <v>319</v>
      </c>
      <c r="AK8" s="109" t="s">
        <v>320</v>
      </c>
      <c r="AL8" s="109" t="s">
        <v>321</v>
      </c>
      <c r="AM8" s="109" t="s">
        <v>322</v>
      </c>
      <c r="AN8" s="109" t="s">
        <v>323</v>
      </c>
      <c r="AO8" s="109" t="s">
        <v>324</v>
      </c>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row>
    <row r="9" spans="1:82" ht="12" customHeight="1" x14ac:dyDescent="0.2">
      <c r="A9" s="103">
        <v>34000</v>
      </c>
      <c r="B9" s="111">
        <v>615445</v>
      </c>
      <c r="C9" s="111">
        <v>313121</v>
      </c>
      <c r="D9" s="111">
        <v>70700</v>
      </c>
      <c r="E9" s="111">
        <v>231624</v>
      </c>
      <c r="F9" s="111">
        <v>125301</v>
      </c>
      <c r="G9" s="111">
        <v>71175</v>
      </c>
      <c r="H9" s="111">
        <v>7525</v>
      </c>
      <c r="I9" s="111">
        <v>46601</v>
      </c>
      <c r="J9" s="111">
        <v>27136</v>
      </c>
      <c r="K9" s="111">
        <v>17027</v>
      </c>
      <c r="L9" s="111">
        <v>518</v>
      </c>
      <c r="M9" s="111">
        <v>9591</v>
      </c>
      <c r="N9" s="111">
        <v>2871</v>
      </c>
      <c r="O9" s="111">
        <v>1637</v>
      </c>
      <c r="P9" s="111">
        <v>0</v>
      </c>
      <c r="Q9" s="111">
        <v>1234</v>
      </c>
      <c r="R9" s="111">
        <v>14842</v>
      </c>
      <c r="S9" s="111">
        <v>7237</v>
      </c>
      <c r="T9" s="111">
        <v>1116</v>
      </c>
      <c r="U9" s="111">
        <v>6489</v>
      </c>
      <c r="V9" s="111">
        <v>120413</v>
      </c>
      <c r="W9" s="111">
        <v>47086</v>
      </c>
      <c r="X9" s="111">
        <v>15564</v>
      </c>
      <c r="Y9" s="111">
        <v>57764</v>
      </c>
      <c r="Z9" s="111">
        <v>5655</v>
      </c>
      <c r="AA9" s="111">
        <v>2350</v>
      </c>
      <c r="AB9" s="111">
        <v>732</v>
      </c>
      <c r="AC9" s="111">
        <v>2573</v>
      </c>
      <c r="AD9" s="111">
        <v>284304</v>
      </c>
      <c r="AE9" s="111">
        <v>146681</v>
      </c>
      <c r="AF9" s="111">
        <v>35448</v>
      </c>
      <c r="AG9" s="111">
        <v>102176</v>
      </c>
      <c r="AH9" s="111">
        <v>24739</v>
      </c>
      <c r="AI9" s="111">
        <v>13808</v>
      </c>
      <c r="AJ9" s="111">
        <v>7550</v>
      </c>
      <c r="AK9" s="111">
        <v>3381</v>
      </c>
      <c r="AL9" s="111">
        <v>10183</v>
      </c>
      <c r="AM9" s="111">
        <v>6120</v>
      </c>
      <c r="AN9" s="111">
        <v>2248</v>
      </c>
      <c r="AO9" s="111">
        <v>1815</v>
      </c>
      <c r="AQ9" s="28">
        <f>F9/$B9</f>
        <v>0.20359414732429382</v>
      </c>
      <c r="AR9" s="28">
        <f>G9/$C9</f>
        <v>0.22730829296022942</v>
      </c>
      <c r="AS9" s="28">
        <f>H9/$D9</f>
        <v>0.10643564356435643</v>
      </c>
      <c r="AT9" s="28">
        <f>I9/$E9</f>
        <v>0.20119244983248713</v>
      </c>
      <c r="AU9" s="28">
        <f>J9/$B9</f>
        <v>4.4091673504537368E-2</v>
      </c>
      <c r="AV9" s="28">
        <f>K9/$C9</f>
        <v>5.4378339364015829E-2</v>
      </c>
      <c r="AW9" s="28">
        <f>L9/$D9</f>
        <v>7.3267326732673263E-3</v>
      </c>
      <c r="AX9" s="28">
        <f>M9/$E9</f>
        <v>4.140762615273029E-2</v>
      </c>
      <c r="AY9" s="28">
        <f>N9/$B9</f>
        <v>4.664917254994354E-3</v>
      </c>
      <c r="AZ9" s="28">
        <f>O9/$C9</f>
        <v>5.2280108967459864E-3</v>
      </c>
      <c r="BA9" s="28">
        <f>P9/$D9</f>
        <v>0</v>
      </c>
      <c r="BB9" s="28">
        <f>Q9/$E9</f>
        <v>5.3275999032915411E-3</v>
      </c>
      <c r="BC9" s="28">
        <f>R9/$B9</f>
        <v>2.4115883628918911E-2</v>
      </c>
      <c r="BD9" s="28">
        <f>S9/$C9</f>
        <v>2.3112470897831829E-2</v>
      </c>
      <c r="BE9" s="28">
        <f>T9/$D9</f>
        <v>1.5785007072135784E-2</v>
      </c>
      <c r="BF9" s="28">
        <f>U9/$E9</f>
        <v>2.8015231582219458E-2</v>
      </c>
      <c r="BG9" s="28">
        <f>V9/$B9</f>
        <v>0.19565192665469699</v>
      </c>
      <c r="BH9" s="28">
        <f>W9/$C9</f>
        <v>0.1503763720734157</v>
      </c>
      <c r="BI9" s="28">
        <f>X9/$D9</f>
        <v>0.22014144271570013</v>
      </c>
      <c r="BJ9" s="28">
        <f>Y9/$E9</f>
        <v>0.24938693745035057</v>
      </c>
      <c r="BK9" s="28">
        <f>Z9/$B9</f>
        <v>9.1884733810494845E-3</v>
      </c>
      <c r="BL9" s="28">
        <f>AA9/$C9</f>
        <v>7.505085893312809E-3</v>
      </c>
      <c r="BM9" s="28">
        <f>AB9/$D9</f>
        <v>1.0353606789250354E-2</v>
      </c>
      <c r="BN9" s="28">
        <f>AC9/$E9</f>
        <v>1.1108520705971747E-2</v>
      </c>
      <c r="BO9" s="28">
        <f>AD9/$B9</f>
        <v>0.46194867128662997</v>
      </c>
      <c r="BP9" s="28">
        <f>AE9/$C9</f>
        <v>0.46844829953915579</v>
      </c>
      <c r="BQ9" s="28">
        <f>AF9/$D9</f>
        <v>0.50138613861386139</v>
      </c>
      <c r="BR9" s="28">
        <f>AG9/$E9</f>
        <v>0.44112872586605878</v>
      </c>
      <c r="BS9" s="28">
        <f>AH9/$B9</f>
        <v>4.0196930676177398E-2</v>
      </c>
      <c r="BT9" s="28">
        <f>AI9/$C9</f>
        <v>4.4097968516963092E-2</v>
      </c>
      <c r="BU9" s="28">
        <f>AJ9/$D9</f>
        <v>0.10678925035360678</v>
      </c>
      <c r="BV9" s="28">
        <f>AK9/$E9</f>
        <v>1.4596932960314992E-2</v>
      </c>
      <c r="BW9" s="28">
        <f>AL9/$B9</f>
        <v>1.6545751448139152E-2</v>
      </c>
      <c r="BX9" s="28">
        <f>AM9/$C9</f>
        <v>1.9545159858329528E-2</v>
      </c>
      <c r="BY9" s="28">
        <f>AN9/$D9</f>
        <v>3.17963224893918E-2</v>
      </c>
      <c r="BZ9" s="28">
        <f>AO9/$E9</f>
        <v>7.8359755465754848E-3</v>
      </c>
    </row>
    <row r="10" spans="1:82" ht="12" customHeight="1" x14ac:dyDescent="0.2">
      <c r="A10" s="103">
        <v>34028</v>
      </c>
      <c r="B10" s="111">
        <v>980775</v>
      </c>
      <c r="C10" s="111">
        <v>382556</v>
      </c>
      <c r="D10" s="111">
        <v>246339</v>
      </c>
      <c r="E10" s="111">
        <v>351880</v>
      </c>
      <c r="F10" s="111">
        <v>301127</v>
      </c>
      <c r="G10" s="111">
        <v>88045</v>
      </c>
      <c r="H10" s="111">
        <v>49068</v>
      </c>
      <c r="I10" s="111">
        <v>164014</v>
      </c>
      <c r="J10" s="111">
        <v>37080</v>
      </c>
      <c r="K10" s="111">
        <v>22308</v>
      </c>
      <c r="L10" s="111">
        <v>3225</v>
      </c>
      <c r="M10" s="111">
        <v>11547</v>
      </c>
      <c r="N10" s="111">
        <v>5791</v>
      </c>
      <c r="O10" s="111">
        <v>3869</v>
      </c>
      <c r="P10" s="111">
        <v>110</v>
      </c>
      <c r="Q10" s="111">
        <v>1812</v>
      </c>
      <c r="R10" s="111">
        <v>36857</v>
      </c>
      <c r="S10" s="111">
        <v>19014</v>
      </c>
      <c r="T10" s="111">
        <v>12437</v>
      </c>
      <c r="U10" s="111">
        <v>5406</v>
      </c>
      <c r="V10" s="111">
        <v>195999</v>
      </c>
      <c r="W10" s="111">
        <v>77542</v>
      </c>
      <c r="X10" s="111">
        <v>65159</v>
      </c>
      <c r="Y10" s="111">
        <v>53298</v>
      </c>
      <c r="Z10" s="111">
        <v>24278</v>
      </c>
      <c r="AA10" s="111">
        <v>8632</v>
      </c>
      <c r="AB10" s="111">
        <v>10903</v>
      </c>
      <c r="AC10" s="111">
        <v>4743</v>
      </c>
      <c r="AD10" s="111">
        <v>340976</v>
      </c>
      <c r="AE10" s="111">
        <v>145413</v>
      </c>
      <c r="AF10" s="111">
        <v>90000</v>
      </c>
      <c r="AG10" s="111">
        <v>105563</v>
      </c>
      <c r="AH10" s="111">
        <v>27109</v>
      </c>
      <c r="AI10" s="111">
        <v>12314</v>
      </c>
      <c r="AJ10" s="111">
        <v>10764</v>
      </c>
      <c r="AK10" s="111">
        <v>4032</v>
      </c>
      <c r="AL10" s="111">
        <v>11559</v>
      </c>
      <c r="AM10" s="111">
        <v>5421</v>
      </c>
      <c r="AN10" s="111">
        <v>4673</v>
      </c>
      <c r="AO10" s="111">
        <v>1465</v>
      </c>
      <c r="AQ10" s="28">
        <f t="shared" ref="AQ10:AQ20" si="9">F10/$B10</f>
        <v>0.30702964492365731</v>
      </c>
      <c r="AR10" s="28">
        <f t="shared" ref="AR10:AR20" si="10">G10/$C10</f>
        <v>0.23014931147335291</v>
      </c>
      <c r="AS10" s="28">
        <f t="shared" ref="AS10:AS20" si="11">H10/$D10</f>
        <v>0.19918892258229512</v>
      </c>
      <c r="AT10" s="28">
        <f t="shared" ref="AT10:AT20" si="12">I10/$E10</f>
        <v>0.46610776401045811</v>
      </c>
      <c r="AU10" s="28">
        <f t="shared" ref="AU10:AU20" si="13">J10/$B10</f>
        <v>3.7806836430373941E-2</v>
      </c>
      <c r="AV10" s="28">
        <f t="shared" ref="AV10:AV20" si="14">K10/$C10</f>
        <v>5.8313031294764686E-2</v>
      </c>
      <c r="AW10" s="28">
        <f t="shared" ref="AW10:AW20" si="15">L10/$D10</f>
        <v>1.3091715075566597E-2</v>
      </c>
      <c r="AX10" s="28">
        <f t="shared" ref="AX10:AX20" si="16">M10/$E10</f>
        <v>3.2815164260543365E-2</v>
      </c>
      <c r="AY10" s="28">
        <f t="shared" ref="AY10:AY20" si="17">N10/$B10</f>
        <v>5.9045142871708596E-3</v>
      </c>
      <c r="AZ10" s="28">
        <f t="shared" ref="AZ10:AZ20" si="18">O10/$C10</f>
        <v>1.0113552002844028E-2</v>
      </c>
      <c r="BA10" s="28">
        <f t="shared" ref="BA10:BA20" si="19">P10/$D10</f>
        <v>4.465391188565351E-4</v>
      </c>
      <c r="BB10" s="28">
        <f t="shared" ref="BB10:BB20" si="20">Q10/$E10</f>
        <v>5.1494827782198474E-3</v>
      </c>
      <c r="BC10" s="28">
        <f t="shared" ref="BC10:BC20" si="21">R10/$B10</f>
        <v>3.7579465218832049E-2</v>
      </c>
      <c r="BD10" s="28">
        <f t="shared" ref="BD10:BD20" si="22">S10/$C10</f>
        <v>4.970252721170234E-2</v>
      </c>
      <c r="BE10" s="28">
        <f t="shared" ref="BE10:BE20" si="23">T10/$D10</f>
        <v>5.0487336556533882E-2</v>
      </c>
      <c r="BF10" s="28">
        <f t="shared" ref="BF10:BF20" si="24">U10/$E10</f>
        <v>1.5363191997271796E-2</v>
      </c>
      <c r="BG10" s="28">
        <f t="shared" ref="BG10:BG20" si="25">V10/$B10</f>
        <v>0.19984094211210524</v>
      </c>
      <c r="BH10" s="28">
        <f t="shared" ref="BH10:BH20" si="26">W10/$C10</f>
        <v>0.20269450747080167</v>
      </c>
      <c r="BI10" s="28">
        <f t="shared" ref="BI10:BI20" si="27">X10/$D10</f>
        <v>0.26450947677793607</v>
      </c>
      <c r="BJ10" s="28">
        <f t="shared" ref="BJ10:BJ20" si="28">Y10/$E10</f>
        <v>0.15146640900306924</v>
      </c>
      <c r="BK10" s="28">
        <f t="shared" ref="BK10:BK20" si="29">Z10/$B10</f>
        <v>2.4753893604547425E-2</v>
      </c>
      <c r="BL10" s="28">
        <f t="shared" ref="BL10:BL20" si="30">AA10/$C10</f>
        <v>2.256401677140079E-2</v>
      </c>
      <c r="BM10" s="28">
        <f t="shared" ref="BM10:BM20" si="31">AB10/$D10</f>
        <v>4.426014557175275E-2</v>
      </c>
      <c r="BN10" s="28">
        <f t="shared" ref="BN10:BN20" si="32">AC10/$E10</f>
        <v>1.3479026941002614E-2</v>
      </c>
      <c r="BO10" s="28">
        <f t="shared" ref="BO10:BO20" si="33">AD10/$B10</f>
        <v>0.34765975886416356</v>
      </c>
      <c r="BP10" s="28">
        <f t="shared" ref="BP10:BP20" si="34">AE10/$C10</f>
        <v>0.38010905592906657</v>
      </c>
      <c r="BQ10" s="28">
        <f t="shared" ref="BQ10:BQ20" si="35">AF10/$D10</f>
        <v>0.36535018815534692</v>
      </c>
      <c r="BR10" s="28">
        <f t="shared" ref="BR10:BR20" si="36">AG10/$E10</f>
        <v>0.29999715812208705</v>
      </c>
      <c r="BS10" s="28">
        <f t="shared" ref="BS10:BS20" si="37">AH10/$B10</f>
        <v>2.7640386429099436E-2</v>
      </c>
      <c r="BT10" s="28">
        <f t="shared" ref="BT10:BT20" si="38">AI10/$C10</f>
        <v>3.2188751450767994E-2</v>
      </c>
      <c r="BU10" s="28">
        <f t="shared" ref="BU10:BU20" si="39">AJ10/$D10</f>
        <v>4.3695882503379489E-2</v>
      </c>
      <c r="BV10" s="28">
        <f t="shared" ref="BV10:BV20" si="40">AK10/$E10</f>
        <v>1.1458451744913039E-2</v>
      </c>
      <c r="BW10" s="28">
        <f t="shared" ref="BW10:BW20" si="41">AL10/$B10</f>
        <v>1.1785577731895695E-2</v>
      </c>
      <c r="BX10" s="28">
        <f t="shared" ref="BX10:BX20" si="42">AM10/$C10</f>
        <v>1.4170474388063447E-2</v>
      </c>
      <c r="BY10" s="28">
        <f t="shared" ref="BY10:BY20" si="43">AN10/$D10</f>
        <v>1.8969793658332623E-2</v>
      </c>
      <c r="BZ10" s="28">
        <f t="shared" ref="BZ10:BZ20" si="44">AO10/$E10</f>
        <v>4.1633511424349207E-3</v>
      </c>
    </row>
    <row r="11" spans="1:82" ht="12" customHeight="1" x14ac:dyDescent="0.2">
      <c r="A11" s="103">
        <v>34059</v>
      </c>
      <c r="B11" s="111">
        <v>857027</v>
      </c>
      <c r="C11" s="111">
        <v>453760</v>
      </c>
      <c r="D11" s="111">
        <v>123767</v>
      </c>
      <c r="E11" s="111">
        <v>279500</v>
      </c>
      <c r="F11" s="111">
        <v>207397</v>
      </c>
      <c r="G11" s="111">
        <v>119789</v>
      </c>
      <c r="H11" s="111">
        <v>21281</v>
      </c>
      <c r="I11" s="111">
        <v>66326</v>
      </c>
      <c r="J11" s="111">
        <v>40648</v>
      </c>
      <c r="K11" s="111">
        <v>21295</v>
      </c>
      <c r="L11" s="111">
        <v>5510</v>
      </c>
      <c r="M11" s="111">
        <v>13843</v>
      </c>
      <c r="N11" s="111">
        <v>8800</v>
      </c>
      <c r="O11" s="111">
        <v>7049</v>
      </c>
      <c r="P11" s="111">
        <v>231</v>
      </c>
      <c r="Q11" s="111">
        <v>1520</v>
      </c>
      <c r="R11" s="111">
        <v>36148</v>
      </c>
      <c r="S11" s="111">
        <v>21312</v>
      </c>
      <c r="T11" s="111">
        <v>2701</v>
      </c>
      <c r="U11" s="111">
        <v>12135</v>
      </c>
      <c r="V11" s="111">
        <v>143929</v>
      </c>
      <c r="W11" s="111">
        <v>76809</v>
      </c>
      <c r="X11" s="111">
        <v>21029</v>
      </c>
      <c r="Y11" s="111">
        <v>46090</v>
      </c>
      <c r="Z11" s="111">
        <v>16000</v>
      </c>
      <c r="AA11" s="111">
        <v>4728</v>
      </c>
      <c r="AB11" s="111">
        <v>3426</v>
      </c>
      <c r="AC11" s="111">
        <v>7845</v>
      </c>
      <c r="AD11" s="111">
        <v>360656</v>
      </c>
      <c r="AE11" s="111">
        <v>176182</v>
      </c>
      <c r="AF11" s="111">
        <v>60938</v>
      </c>
      <c r="AG11" s="111">
        <v>123535</v>
      </c>
      <c r="AH11" s="111">
        <v>25438</v>
      </c>
      <c r="AI11" s="111">
        <v>13958</v>
      </c>
      <c r="AJ11" s="111">
        <v>6102</v>
      </c>
      <c r="AK11" s="111">
        <v>5378</v>
      </c>
      <c r="AL11" s="111">
        <v>18012</v>
      </c>
      <c r="AM11" s="111">
        <v>12637</v>
      </c>
      <c r="AN11" s="111">
        <v>2549</v>
      </c>
      <c r="AO11" s="111">
        <v>2826</v>
      </c>
      <c r="AQ11" s="28">
        <f t="shared" si="9"/>
        <v>0.24199587644263248</v>
      </c>
      <c r="AR11" s="28">
        <f t="shared" si="10"/>
        <v>0.26399197813822284</v>
      </c>
      <c r="AS11" s="28">
        <f t="shared" si="11"/>
        <v>0.17194405617006148</v>
      </c>
      <c r="AT11" s="28">
        <f t="shared" si="12"/>
        <v>0.23730232558139536</v>
      </c>
      <c r="AU11" s="28">
        <f t="shared" si="13"/>
        <v>4.742907749697501E-2</v>
      </c>
      <c r="AV11" s="28">
        <f t="shared" si="14"/>
        <v>4.6930095204513397E-2</v>
      </c>
      <c r="AW11" s="28">
        <f t="shared" si="15"/>
        <v>4.4519136765050454E-2</v>
      </c>
      <c r="AX11" s="28">
        <f t="shared" si="16"/>
        <v>4.9527728085867619E-2</v>
      </c>
      <c r="AY11" s="28">
        <f t="shared" si="17"/>
        <v>1.0268054565375421E-2</v>
      </c>
      <c r="AZ11" s="28">
        <f t="shared" si="18"/>
        <v>1.5534643864598026E-2</v>
      </c>
      <c r="BA11" s="28">
        <f t="shared" si="19"/>
        <v>1.8664102709122787E-3</v>
      </c>
      <c r="BB11" s="28">
        <f t="shared" si="20"/>
        <v>5.4382826475849735E-3</v>
      </c>
      <c r="BC11" s="28">
        <f t="shared" si="21"/>
        <v>4.2178367776044397E-2</v>
      </c>
      <c r="BD11" s="28">
        <f t="shared" si="22"/>
        <v>4.696755994358251E-2</v>
      </c>
      <c r="BE11" s="28">
        <f t="shared" si="23"/>
        <v>2.182326468283145E-2</v>
      </c>
      <c r="BF11" s="28">
        <f t="shared" si="24"/>
        <v>4.3416815742397134E-2</v>
      </c>
      <c r="BG11" s="28">
        <f t="shared" si="25"/>
        <v>0.16793986653862714</v>
      </c>
      <c r="BH11" s="28">
        <f t="shared" si="26"/>
        <v>0.16927230253878703</v>
      </c>
      <c r="BI11" s="28">
        <f t="shared" si="27"/>
        <v>0.16990797223815718</v>
      </c>
      <c r="BJ11" s="28">
        <f t="shared" si="28"/>
        <v>0.16490161001788908</v>
      </c>
      <c r="BK11" s="28">
        <f t="shared" si="29"/>
        <v>1.86691901188644E-2</v>
      </c>
      <c r="BL11" s="28">
        <f t="shared" si="30"/>
        <v>1.0419605077574048E-2</v>
      </c>
      <c r="BM11" s="28">
        <f t="shared" si="31"/>
        <v>2.7681045836127561E-2</v>
      </c>
      <c r="BN11" s="28">
        <f t="shared" si="32"/>
        <v>2.8067978533094812E-2</v>
      </c>
      <c r="BO11" s="28">
        <f t="shared" si="33"/>
        <v>0.42082221446932244</v>
      </c>
      <c r="BP11" s="28">
        <f t="shared" si="34"/>
        <v>0.3882713328631876</v>
      </c>
      <c r="BQ11" s="28">
        <f t="shared" si="35"/>
        <v>0.4923606454062876</v>
      </c>
      <c r="BR11" s="28">
        <f t="shared" si="36"/>
        <v>0.44198568872987476</v>
      </c>
      <c r="BS11" s="28">
        <f t="shared" si="37"/>
        <v>2.9681678640229539E-2</v>
      </c>
      <c r="BT11" s="28">
        <f t="shared" si="38"/>
        <v>3.0760754583921017E-2</v>
      </c>
      <c r="BU11" s="28">
        <f t="shared" si="39"/>
        <v>4.9302318065397074E-2</v>
      </c>
      <c r="BV11" s="28">
        <f t="shared" si="40"/>
        <v>1.9241502683363148E-2</v>
      </c>
      <c r="BW11" s="28">
        <f t="shared" si="41"/>
        <v>2.1016840776311597E-2</v>
      </c>
      <c r="BX11" s="28">
        <f t="shared" si="42"/>
        <v>2.7849523977433004E-2</v>
      </c>
      <c r="BY11" s="28">
        <f t="shared" si="43"/>
        <v>2.0595150565174886E-2</v>
      </c>
      <c r="BZ11" s="28">
        <f t="shared" si="44"/>
        <v>1.0110912343470483E-2</v>
      </c>
    </row>
    <row r="12" spans="1:82" ht="12" customHeight="1" x14ac:dyDescent="0.2">
      <c r="A12" s="103">
        <v>34089</v>
      </c>
      <c r="B12" s="111">
        <v>839057</v>
      </c>
      <c r="C12" s="111">
        <v>408828</v>
      </c>
      <c r="D12" s="111">
        <v>172250</v>
      </c>
      <c r="E12" s="111">
        <v>257979</v>
      </c>
      <c r="F12" s="111">
        <v>169197</v>
      </c>
      <c r="G12" s="111">
        <v>82368</v>
      </c>
      <c r="H12" s="111">
        <v>24944</v>
      </c>
      <c r="I12" s="111">
        <v>61885</v>
      </c>
      <c r="J12" s="111">
        <v>34815</v>
      </c>
      <c r="K12" s="111">
        <v>19176</v>
      </c>
      <c r="L12" s="111">
        <v>1384</v>
      </c>
      <c r="M12" s="111">
        <v>14255</v>
      </c>
      <c r="N12" s="111">
        <v>8843</v>
      </c>
      <c r="O12" s="111">
        <v>5662</v>
      </c>
      <c r="P12" s="111">
        <v>665</v>
      </c>
      <c r="Q12" s="111">
        <v>2517</v>
      </c>
      <c r="R12" s="111">
        <v>40361</v>
      </c>
      <c r="S12" s="111">
        <v>28707</v>
      </c>
      <c r="T12" s="111">
        <v>4487</v>
      </c>
      <c r="U12" s="111">
        <v>7168</v>
      </c>
      <c r="V12" s="111">
        <v>144141</v>
      </c>
      <c r="W12" s="111">
        <v>71277</v>
      </c>
      <c r="X12" s="111">
        <v>25980</v>
      </c>
      <c r="Y12" s="111">
        <v>46883</v>
      </c>
      <c r="Z12" s="111">
        <v>32254</v>
      </c>
      <c r="AA12" s="111">
        <v>5209</v>
      </c>
      <c r="AB12" s="111">
        <v>23559</v>
      </c>
      <c r="AC12" s="111">
        <v>3487</v>
      </c>
      <c r="AD12" s="111">
        <v>380306</v>
      </c>
      <c r="AE12" s="111">
        <v>182025</v>
      </c>
      <c r="AF12" s="111">
        <v>86751</v>
      </c>
      <c r="AG12" s="111">
        <v>111530</v>
      </c>
      <c r="AH12" s="111">
        <v>21066</v>
      </c>
      <c r="AI12" s="111">
        <v>11522</v>
      </c>
      <c r="AJ12" s="111">
        <v>4480</v>
      </c>
      <c r="AK12" s="111">
        <v>5063</v>
      </c>
      <c r="AL12" s="111">
        <v>8074</v>
      </c>
      <c r="AM12" s="111">
        <v>2882</v>
      </c>
      <c r="AN12" s="111">
        <v>0</v>
      </c>
      <c r="AO12" s="111">
        <v>5192</v>
      </c>
      <c r="AQ12" s="28">
        <f t="shared" si="9"/>
        <v>0.20165137767755945</v>
      </c>
      <c r="AR12" s="28">
        <f t="shared" si="10"/>
        <v>0.2014734802899997</v>
      </c>
      <c r="AS12" s="28">
        <f t="shared" si="11"/>
        <v>0.14481277213352686</v>
      </c>
      <c r="AT12" s="28">
        <f t="shared" si="12"/>
        <v>0.23988386651626684</v>
      </c>
      <c r="AU12" s="28">
        <f t="shared" si="13"/>
        <v>4.1493009414139921E-2</v>
      </c>
      <c r="AV12" s="28">
        <f t="shared" si="14"/>
        <v>4.6904810825090258E-2</v>
      </c>
      <c r="AW12" s="28">
        <f t="shared" si="15"/>
        <v>8.0348330914368649E-3</v>
      </c>
      <c r="AX12" s="28">
        <f t="shared" si="16"/>
        <v>5.5256435601347395E-2</v>
      </c>
      <c r="AY12" s="28">
        <f t="shared" si="17"/>
        <v>1.0539212473050103E-2</v>
      </c>
      <c r="AZ12" s="28">
        <f t="shared" si="18"/>
        <v>1.384934495680335E-2</v>
      </c>
      <c r="BA12" s="28">
        <f t="shared" si="19"/>
        <v>3.8606676342525397E-3</v>
      </c>
      <c r="BB12" s="28">
        <f t="shared" si="20"/>
        <v>9.7566080960078145E-3</v>
      </c>
      <c r="BC12" s="28">
        <f t="shared" si="21"/>
        <v>4.8102810655295168E-2</v>
      </c>
      <c r="BD12" s="28">
        <f t="shared" si="22"/>
        <v>7.0217793301828646E-2</v>
      </c>
      <c r="BE12" s="28">
        <f t="shared" si="23"/>
        <v>2.604934687953556E-2</v>
      </c>
      <c r="BF12" s="28">
        <f t="shared" si="24"/>
        <v>2.7785207323076686E-2</v>
      </c>
      <c r="BG12" s="28">
        <f t="shared" si="25"/>
        <v>0.17178928249213105</v>
      </c>
      <c r="BH12" s="28">
        <f t="shared" si="26"/>
        <v>0.1743447122017083</v>
      </c>
      <c r="BI12" s="28">
        <f t="shared" si="27"/>
        <v>0.15082728592162553</v>
      </c>
      <c r="BJ12" s="28">
        <f t="shared" si="28"/>
        <v>0.1817318463905977</v>
      </c>
      <c r="BK12" s="28">
        <f t="shared" si="29"/>
        <v>3.8440773392034153E-2</v>
      </c>
      <c r="BL12" s="28">
        <f t="shared" si="30"/>
        <v>1.2741299519602376E-2</v>
      </c>
      <c r="BM12" s="28">
        <f t="shared" si="31"/>
        <v>0.1367721335268505</v>
      </c>
      <c r="BN12" s="28">
        <f t="shared" si="32"/>
        <v>1.3516604064671931E-2</v>
      </c>
      <c r="BO12" s="28">
        <f t="shared" si="33"/>
        <v>0.45325406974734733</v>
      </c>
      <c r="BP12" s="28">
        <f t="shared" si="34"/>
        <v>0.44523613842496113</v>
      </c>
      <c r="BQ12" s="28">
        <f t="shared" si="35"/>
        <v>0.5036342525399129</v>
      </c>
      <c r="BR12" s="28">
        <f t="shared" si="36"/>
        <v>0.43232201070629778</v>
      </c>
      <c r="BS12" s="28">
        <f t="shared" si="37"/>
        <v>2.5106756751925079E-2</v>
      </c>
      <c r="BT12" s="28">
        <f t="shared" si="38"/>
        <v>2.8183001164303816E-2</v>
      </c>
      <c r="BU12" s="28">
        <f t="shared" si="39"/>
        <v>2.6008708272859216E-2</v>
      </c>
      <c r="BV12" s="28">
        <f t="shared" si="40"/>
        <v>1.9625628442625175E-2</v>
      </c>
      <c r="BW12" s="28">
        <f t="shared" si="41"/>
        <v>9.6227073965177573E-3</v>
      </c>
      <c r="BX12" s="28">
        <f t="shared" si="42"/>
        <v>7.0494193157024472E-3</v>
      </c>
      <c r="BY12" s="28">
        <f t="shared" si="43"/>
        <v>0</v>
      </c>
      <c r="BZ12" s="28">
        <f t="shared" si="44"/>
        <v>2.0125669143612464E-2</v>
      </c>
    </row>
    <row r="13" spans="1:82" ht="12" customHeight="1" x14ac:dyDescent="0.2">
      <c r="A13" s="103">
        <v>34120</v>
      </c>
      <c r="B13" s="111">
        <v>871762</v>
      </c>
      <c r="C13" s="111">
        <v>409248</v>
      </c>
      <c r="D13" s="111">
        <v>155416</v>
      </c>
      <c r="E13" s="111">
        <v>307098</v>
      </c>
      <c r="F13" s="111">
        <v>197052</v>
      </c>
      <c r="G13" s="111">
        <v>91940</v>
      </c>
      <c r="H13" s="111">
        <v>33331</v>
      </c>
      <c r="I13" s="111">
        <v>71781</v>
      </c>
      <c r="J13" s="111">
        <v>31939</v>
      </c>
      <c r="K13" s="111">
        <v>16231</v>
      </c>
      <c r="L13" s="111">
        <v>1476</v>
      </c>
      <c r="M13" s="111">
        <v>14232</v>
      </c>
      <c r="N13" s="111">
        <v>6666</v>
      </c>
      <c r="O13" s="111">
        <v>4217</v>
      </c>
      <c r="P13" s="111">
        <v>85</v>
      </c>
      <c r="Q13" s="111">
        <v>2364</v>
      </c>
      <c r="R13" s="111">
        <v>27203</v>
      </c>
      <c r="S13" s="111">
        <v>15587</v>
      </c>
      <c r="T13" s="111">
        <v>3951</v>
      </c>
      <c r="U13" s="111">
        <v>7665</v>
      </c>
      <c r="V13" s="111">
        <v>138198</v>
      </c>
      <c r="W13" s="111">
        <v>65075</v>
      </c>
      <c r="X13" s="111">
        <v>21733</v>
      </c>
      <c r="Y13" s="111">
        <v>51389</v>
      </c>
      <c r="Z13" s="111">
        <v>11671</v>
      </c>
      <c r="AA13" s="111">
        <v>5935</v>
      </c>
      <c r="AB13" s="111">
        <v>596</v>
      </c>
      <c r="AC13" s="111">
        <v>5140</v>
      </c>
      <c r="AD13" s="111">
        <v>434605</v>
      </c>
      <c r="AE13" s="111">
        <v>195951</v>
      </c>
      <c r="AF13" s="111">
        <v>92881</v>
      </c>
      <c r="AG13" s="111">
        <v>145773</v>
      </c>
      <c r="AH13" s="111">
        <v>15545</v>
      </c>
      <c r="AI13" s="111">
        <v>10308</v>
      </c>
      <c r="AJ13" s="111">
        <v>678</v>
      </c>
      <c r="AK13" s="111">
        <v>4559</v>
      </c>
      <c r="AL13" s="111">
        <v>8884</v>
      </c>
      <c r="AM13" s="111">
        <v>4003</v>
      </c>
      <c r="AN13" s="111">
        <v>686</v>
      </c>
      <c r="AO13" s="111">
        <v>4195</v>
      </c>
      <c r="AQ13" s="28">
        <f t="shared" si="9"/>
        <v>0.22603875828494474</v>
      </c>
      <c r="AR13" s="28">
        <f t="shared" si="10"/>
        <v>0.2246559543357573</v>
      </c>
      <c r="AS13" s="28">
        <f t="shared" si="11"/>
        <v>0.21446311834045401</v>
      </c>
      <c r="AT13" s="28">
        <f t="shared" si="12"/>
        <v>0.23373971826583045</v>
      </c>
      <c r="AU13" s="28">
        <f t="shared" si="13"/>
        <v>3.6637293206173246E-2</v>
      </c>
      <c r="AV13" s="28">
        <f t="shared" si="14"/>
        <v>3.9660548127296899E-2</v>
      </c>
      <c r="AW13" s="28">
        <f t="shared" si="15"/>
        <v>9.4970916765326607E-3</v>
      </c>
      <c r="AX13" s="28">
        <f t="shared" si="16"/>
        <v>4.6343512494382899E-2</v>
      </c>
      <c r="AY13" s="28">
        <f t="shared" si="17"/>
        <v>7.646582438784898E-3</v>
      </c>
      <c r="AZ13" s="28">
        <f t="shared" si="18"/>
        <v>1.0304265384314646E-2</v>
      </c>
      <c r="BA13" s="28">
        <f t="shared" si="19"/>
        <v>5.4691923611468573E-4</v>
      </c>
      <c r="BB13" s="28">
        <f t="shared" si="20"/>
        <v>7.6978684328781041E-3</v>
      </c>
      <c r="BC13" s="28">
        <f t="shared" si="21"/>
        <v>3.1204617774117246E-2</v>
      </c>
      <c r="BD13" s="28">
        <f t="shared" si="22"/>
        <v>3.8086930174368601E-2</v>
      </c>
      <c r="BE13" s="28">
        <f t="shared" si="23"/>
        <v>2.5422092963401453E-2</v>
      </c>
      <c r="BF13" s="28">
        <f t="shared" si="24"/>
        <v>2.4959459195435983E-2</v>
      </c>
      <c r="BG13" s="28">
        <f t="shared" si="25"/>
        <v>0.15852721270254955</v>
      </c>
      <c r="BH13" s="28">
        <f t="shared" si="26"/>
        <v>0.15901116193603879</v>
      </c>
      <c r="BI13" s="28">
        <f t="shared" si="27"/>
        <v>0.1398375971585937</v>
      </c>
      <c r="BJ13" s="28">
        <f t="shared" si="28"/>
        <v>0.16733746230844876</v>
      </c>
      <c r="BK13" s="28">
        <f t="shared" si="29"/>
        <v>1.3387828329291711E-2</v>
      </c>
      <c r="BL13" s="28">
        <f t="shared" si="30"/>
        <v>1.4502208929548831E-2</v>
      </c>
      <c r="BM13" s="28">
        <f t="shared" si="31"/>
        <v>3.8348689967570905E-3</v>
      </c>
      <c r="BN13" s="28">
        <f t="shared" si="32"/>
        <v>1.6737328149320413E-2</v>
      </c>
      <c r="BO13" s="28">
        <f t="shared" si="33"/>
        <v>0.49853629775099167</v>
      </c>
      <c r="BP13" s="28">
        <f t="shared" si="34"/>
        <v>0.47880747126436779</v>
      </c>
      <c r="BQ13" s="28">
        <f t="shared" si="35"/>
        <v>0.59762830081844853</v>
      </c>
      <c r="BR13" s="28">
        <f t="shared" si="36"/>
        <v>0.47467909266748726</v>
      </c>
      <c r="BS13" s="28">
        <f t="shared" si="37"/>
        <v>1.7831701771813868E-2</v>
      </c>
      <c r="BT13" s="28">
        <f t="shared" si="38"/>
        <v>2.5187661271405114E-2</v>
      </c>
      <c r="BU13" s="28">
        <f t="shared" si="39"/>
        <v>4.362485201008905E-3</v>
      </c>
      <c r="BV13" s="28">
        <f t="shared" si="40"/>
        <v>1.4845423936333027E-2</v>
      </c>
      <c r="BW13" s="28">
        <f t="shared" si="41"/>
        <v>1.0190854843409095E-2</v>
      </c>
      <c r="BX13" s="28">
        <f t="shared" si="42"/>
        <v>9.7813550707639384E-3</v>
      </c>
      <c r="BY13" s="28">
        <f t="shared" si="43"/>
        <v>4.4139599526432285E-3</v>
      </c>
      <c r="BZ13" s="28">
        <f t="shared" si="44"/>
        <v>1.36601345498831E-2</v>
      </c>
    </row>
    <row r="14" spans="1:82" ht="12" customHeight="1" x14ac:dyDescent="0.2">
      <c r="A14" s="103">
        <v>34150</v>
      </c>
      <c r="B14" s="111">
        <v>1017114</v>
      </c>
      <c r="C14" s="111">
        <v>503026</v>
      </c>
      <c r="D14" s="111">
        <v>189281</v>
      </c>
      <c r="E14" s="111">
        <v>324807</v>
      </c>
      <c r="F14" s="111">
        <v>212711</v>
      </c>
      <c r="G14" s="111">
        <v>102862</v>
      </c>
      <c r="H14" s="111">
        <v>36583</v>
      </c>
      <c r="I14" s="111">
        <v>73266</v>
      </c>
      <c r="J14" s="111">
        <v>43342</v>
      </c>
      <c r="K14" s="111">
        <v>23348</v>
      </c>
      <c r="L14" s="111">
        <v>3521</v>
      </c>
      <c r="M14" s="111">
        <v>16473</v>
      </c>
      <c r="N14" s="111">
        <v>4038</v>
      </c>
      <c r="O14" s="111">
        <v>1296</v>
      </c>
      <c r="P14" s="111">
        <v>500</v>
      </c>
      <c r="Q14" s="111">
        <v>2242</v>
      </c>
      <c r="R14" s="111">
        <v>34233</v>
      </c>
      <c r="S14" s="111">
        <v>22776</v>
      </c>
      <c r="T14" s="111">
        <v>698</v>
      </c>
      <c r="U14" s="111">
        <v>10760</v>
      </c>
      <c r="V14" s="111">
        <v>214244</v>
      </c>
      <c r="W14" s="111">
        <v>127882</v>
      </c>
      <c r="X14" s="111">
        <v>32962</v>
      </c>
      <c r="Y14" s="111">
        <v>53400</v>
      </c>
      <c r="Z14" s="111">
        <v>19273</v>
      </c>
      <c r="AA14" s="111">
        <v>9108</v>
      </c>
      <c r="AB14" s="111">
        <v>6111</v>
      </c>
      <c r="AC14" s="111">
        <v>4054</v>
      </c>
      <c r="AD14" s="111">
        <v>452132</v>
      </c>
      <c r="AE14" s="111">
        <v>193938</v>
      </c>
      <c r="AF14" s="111">
        <v>103244</v>
      </c>
      <c r="AG14" s="111">
        <v>154949</v>
      </c>
      <c r="AH14" s="111">
        <v>23493</v>
      </c>
      <c r="AI14" s="111">
        <v>15392</v>
      </c>
      <c r="AJ14" s="111">
        <v>2859</v>
      </c>
      <c r="AK14" s="111">
        <v>5242</v>
      </c>
      <c r="AL14" s="111">
        <v>13648</v>
      </c>
      <c r="AM14" s="111">
        <v>6423</v>
      </c>
      <c r="AN14" s="111">
        <v>2803</v>
      </c>
      <c r="AO14" s="111">
        <v>4422</v>
      </c>
      <c r="AQ14" s="28">
        <f t="shared" si="9"/>
        <v>0.20913191638302098</v>
      </c>
      <c r="AR14" s="28">
        <f t="shared" si="10"/>
        <v>0.20448644801660351</v>
      </c>
      <c r="AS14" s="28">
        <f t="shared" si="11"/>
        <v>0.19327349284925588</v>
      </c>
      <c r="AT14" s="28">
        <f t="shared" si="12"/>
        <v>0.22556779872354968</v>
      </c>
      <c r="AU14" s="28">
        <f t="shared" si="13"/>
        <v>4.2612725810479452E-2</v>
      </c>
      <c r="AV14" s="28">
        <f t="shared" si="14"/>
        <v>4.641509583997646E-2</v>
      </c>
      <c r="AW14" s="28">
        <f t="shared" si="15"/>
        <v>1.8601972728377388E-2</v>
      </c>
      <c r="AX14" s="28">
        <f t="shared" si="16"/>
        <v>5.0716271508926838E-2</v>
      </c>
      <c r="AY14" s="28">
        <f t="shared" si="17"/>
        <v>3.9700564538488314E-3</v>
      </c>
      <c r="AZ14" s="28">
        <f t="shared" si="18"/>
        <v>2.5764075813178642E-3</v>
      </c>
      <c r="BA14" s="28">
        <f t="shared" si="19"/>
        <v>2.6415752241376578E-3</v>
      </c>
      <c r="BB14" s="28">
        <f t="shared" si="20"/>
        <v>6.9025605975240678E-3</v>
      </c>
      <c r="BC14" s="28">
        <f t="shared" si="21"/>
        <v>3.3656994201239979E-2</v>
      </c>
      <c r="BD14" s="28">
        <f t="shared" si="22"/>
        <v>4.5277977679086173E-2</v>
      </c>
      <c r="BE14" s="28">
        <f t="shared" si="23"/>
        <v>3.6876390128961702E-3</v>
      </c>
      <c r="BF14" s="28">
        <f t="shared" si="24"/>
        <v>3.3127364865904986E-2</v>
      </c>
      <c r="BG14" s="28">
        <f t="shared" si="25"/>
        <v>0.21063912206497992</v>
      </c>
      <c r="BH14" s="28">
        <f t="shared" si="26"/>
        <v>0.25422542771149004</v>
      </c>
      <c r="BI14" s="28">
        <f t="shared" si="27"/>
        <v>0.17414320507605094</v>
      </c>
      <c r="BJ14" s="28">
        <f t="shared" si="28"/>
        <v>0.16440532377688905</v>
      </c>
      <c r="BK14" s="28">
        <f t="shared" si="29"/>
        <v>1.8948711747159119E-2</v>
      </c>
      <c r="BL14" s="28">
        <f t="shared" si="30"/>
        <v>1.8106419946483879E-2</v>
      </c>
      <c r="BM14" s="28">
        <f t="shared" si="31"/>
        <v>3.2285332389410455E-2</v>
      </c>
      <c r="BN14" s="28">
        <f t="shared" si="32"/>
        <v>1.2481258100964572E-2</v>
      </c>
      <c r="BO14" s="28">
        <f t="shared" si="33"/>
        <v>0.44452440925992565</v>
      </c>
      <c r="BP14" s="28">
        <f t="shared" si="34"/>
        <v>0.38554269560619131</v>
      </c>
      <c r="BQ14" s="28">
        <f t="shared" si="35"/>
        <v>0.54545358488173667</v>
      </c>
      <c r="BR14" s="28">
        <f t="shared" si="36"/>
        <v>0.47704944782593972</v>
      </c>
      <c r="BS14" s="28">
        <f t="shared" si="37"/>
        <v>2.3097705861879789E-2</v>
      </c>
      <c r="BT14" s="28">
        <f t="shared" si="38"/>
        <v>3.0598815965775128E-2</v>
      </c>
      <c r="BU14" s="28">
        <f t="shared" si="39"/>
        <v>1.5104527131619127E-2</v>
      </c>
      <c r="BV14" s="28">
        <f t="shared" si="40"/>
        <v>1.6138814742293117E-2</v>
      </c>
      <c r="BW14" s="28">
        <f t="shared" si="41"/>
        <v>1.3418358217466283E-2</v>
      </c>
      <c r="BX14" s="28">
        <f t="shared" si="42"/>
        <v>1.2768723684262842E-2</v>
      </c>
      <c r="BY14" s="28">
        <f t="shared" si="43"/>
        <v>1.480867070651571E-2</v>
      </c>
      <c r="BZ14" s="28">
        <f t="shared" si="44"/>
        <v>1.3614238609389576E-2</v>
      </c>
    </row>
    <row r="15" spans="1:82" ht="12" customHeight="1" x14ac:dyDescent="0.2">
      <c r="A15" s="103">
        <v>34181</v>
      </c>
      <c r="B15" s="111">
        <v>1004049</v>
      </c>
      <c r="C15" s="111">
        <v>472640</v>
      </c>
      <c r="D15" s="111">
        <v>202470</v>
      </c>
      <c r="E15" s="111">
        <v>328939</v>
      </c>
      <c r="F15" s="111">
        <v>235069</v>
      </c>
      <c r="G15" s="111">
        <v>116963</v>
      </c>
      <c r="H15" s="111">
        <v>40272</v>
      </c>
      <c r="I15" s="111">
        <v>77834</v>
      </c>
      <c r="J15" s="111">
        <v>39140</v>
      </c>
      <c r="K15" s="111">
        <v>24698</v>
      </c>
      <c r="L15" s="111">
        <v>1712</v>
      </c>
      <c r="M15" s="111">
        <v>12730</v>
      </c>
      <c r="N15" s="111">
        <v>8148</v>
      </c>
      <c r="O15" s="111">
        <v>5519</v>
      </c>
      <c r="P15" s="111">
        <v>330</v>
      </c>
      <c r="Q15" s="111">
        <v>2299</v>
      </c>
      <c r="R15" s="111">
        <v>35406</v>
      </c>
      <c r="S15" s="111">
        <v>19764</v>
      </c>
      <c r="T15" s="111">
        <v>5238</v>
      </c>
      <c r="U15" s="111">
        <v>10404</v>
      </c>
      <c r="V15" s="111">
        <v>197203</v>
      </c>
      <c r="W15" s="111">
        <v>104434</v>
      </c>
      <c r="X15" s="111">
        <v>25133</v>
      </c>
      <c r="Y15" s="111">
        <v>67636</v>
      </c>
      <c r="Z15" s="111">
        <v>13217</v>
      </c>
      <c r="AA15" s="111">
        <v>5105</v>
      </c>
      <c r="AB15" s="111">
        <v>4437</v>
      </c>
      <c r="AC15" s="111">
        <v>3676</v>
      </c>
      <c r="AD15" s="111">
        <v>443717</v>
      </c>
      <c r="AE15" s="111">
        <v>178796</v>
      </c>
      <c r="AF15" s="111">
        <v>121043</v>
      </c>
      <c r="AG15" s="111">
        <v>143878</v>
      </c>
      <c r="AH15" s="111">
        <v>20655</v>
      </c>
      <c r="AI15" s="111">
        <v>10358</v>
      </c>
      <c r="AJ15" s="111">
        <v>2310</v>
      </c>
      <c r="AK15" s="111">
        <v>7987</v>
      </c>
      <c r="AL15" s="111">
        <v>11494</v>
      </c>
      <c r="AM15" s="111">
        <v>7003</v>
      </c>
      <c r="AN15" s="111">
        <v>1997</v>
      </c>
      <c r="AO15" s="111">
        <v>2495</v>
      </c>
      <c r="AQ15" s="28">
        <f t="shared" si="9"/>
        <v>0.23412104389327612</v>
      </c>
      <c r="AR15" s="28">
        <f t="shared" si="10"/>
        <v>0.24746741706161138</v>
      </c>
      <c r="AS15" s="28">
        <f t="shared" si="11"/>
        <v>0.19890354126537266</v>
      </c>
      <c r="AT15" s="28">
        <f t="shared" si="12"/>
        <v>0.23662137964789826</v>
      </c>
      <c r="AU15" s="28">
        <f t="shared" si="13"/>
        <v>3.8982161229183035E-2</v>
      </c>
      <c r="AV15" s="28">
        <f t="shared" si="14"/>
        <v>5.2255416384563304E-2</v>
      </c>
      <c r="AW15" s="28">
        <f t="shared" si="15"/>
        <v>8.4555736652343564E-3</v>
      </c>
      <c r="AX15" s="28">
        <f t="shared" si="16"/>
        <v>3.8700184532694512E-2</v>
      </c>
      <c r="AY15" s="28">
        <f t="shared" si="17"/>
        <v>8.1151417908886924E-3</v>
      </c>
      <c r="AZ15" s="28">
        <f t="shared" si="18"/>
        <v>1.1676963439404197E-2</v>
      </c>
      <c r="BA15" s="28">
        <f t="shared" si="19"/>
        <v>1.6298710920136317E-3</v>
      </c>
      <c r="BB15" s="28">
        <f t="shared" si="20"/>
        <v>6.9891378036657254E-3</v>
      </c>
      <c r="BC15" s="28">
        <f t="shared" si="21"/>
        <v>3.526321922535653E-2</v>
      </c>
      <c r="BD15" s="28">
        <f t="shared" si="22"/>
        <v>4.1816181448882869E-2</v>
      </c>
      <c r="BE15" s="28">
        <f t="shared" si="23"/>
        <v>2.5870499333234553E-2</v>
      </c>
      <c r="BF15" s="28">
        <f t="shared" si="24"/>
        <v>3.1628964640860464E-2</v>
      </c>
      <c r="BG15" s="28">
        <f t="shared" si="25"/>
        <v>0.1964077450403317</v>
      </c>
      <c r="BH15" s="28">
        <f t="shared" si="26"/>
        <v>0.22095886932972242</v>
      </c>
      <c r="BI15" s="28">
        <f t="shared" si="27"/>
        <v>0.12413197016842001</v>
      </c>
      <c r="BJ15" s="28">
        <f t="shared" si="28"/>
        <v>0.2056186709389887</v>
      </c>
      <c r="BK15" s="28">
        <f t="shared" si="29"/>
        <v>1.3163700177979361E-2</v>
      </c>
      <c r="BL15" s="28">
        <f t="shared" si="30"/>
        <v>1.080103249830738E-2</v>
      </c>
      <c r="BM15" s="28">
        <f t="shared" si="31"/>
        <v>2.1914357682619647E-2</v>
      </c>
      <c r="BN15" s="28">
        <f t="shared" si="32"/>
        <v>1.1175324300250198E-2</v>
      </c>
      <c r="BO15" s="28">
        <f t="shared" si="33"/>
        <v>0.44192763500586124</v>
      </c>
      <c r="BP15" s="28">
        <f t="shared" si="34"/>
        <v>0.37829214624238322</v>
      </c>
      <c r="BQ15" s="28">
        <f t="shared" si="35"/>
        <v>0.597831777547291</v>
      </c>
      <c r="BR15" s="28">
        <f t="shared" si="36"/>
        <v>0.43740024746229544</v>
      </c>
      <c r="BS15" s="28">
        <f t="shared" si="37"/>
        <v>2.057170516578374E-2</v>
      </c>
      <c r="BT15" s="28">
        <f t="shared" si="38"/>
        <v>2.1915199729180771E-2</v>
      </c>
      <c r="BU15" s="28">
        <f t="shared" si="39"/>
        <v>1.1409097644095421E-2</v>
      </c>
      <c r="BV15" s="28">
        <f t="shared" si="40"/>
        <v>2.4281097711125771E-2</v>
      </c>
      <c r="BW15" s="28">
        <f t="shared" si="41"/>
        <v>1.1447648471339547E-2</v>
      </c>
      <c r="BX15" s="28">
        <f t="shared" si="42"/>
        <v>1.4816773865944483E-2</v>
      </c>
      <c r="BY15" s="28">
        <f t="shared" si="43"/>
        <v>9.8631896083370384E-3</v>
      </c>
      <c r="BZ15" s="28">
        <f t="shared" si="44"/>
        <v>7.5849929622209588E-3</v>
      </c>
    </row>
    <row r="16" spans="1:82" ht="12" customHeight="1" x14ac:dyDescent="0.2">
      <c r="A16" s="103">
        <v>34212</v>
      </c>
      <c r="B16" s="111">
        <v>1146890</v>
      </c>
      <c r="C16" s="111">
        <v>546499</v>
      </c>
      <c r="D16" s="111">
        <v>268899</v>
      </c>
      <c r="E16" s="111">
        <v>331492</v>
      </c>
      <c r="F16" s="111">
        <v>189606</v>
      </c>
      <c r="G16" s="111">
        <v>96469</v>
      </c>
      <c r="H16" s="111">
        <v>21673</v>
      </c>
      <c r="I16" s="111">
        <v>71465</v>
      </c>
      <c r="J16" s="111">
        <v>39652</v>
      </c>
      <c r="K16" s="111">
        <v>23107</v>
      </c>
      <c r="L16" s="111">
        <v>3398</v>
      </c>
      <c r="M16" s="111">
        <v>13146</v>
      </c>
      <c r="N16" s="111">
        <v>7252</v>
      </c>
      <c r="O16" s="111">
        <v>2791</v>
      </c>
      <c r="P16" s="111">
        <v>0</v>
      </c>
      <c r="Q16" s="111">
        <v>4460</v>
      </c>
      <c r="R16" s="111">
        <v>43036</v>
      </c>
      <c r="S16" s="111">
        <v>31698</v>
      </c>
      <c r="T16" s="111">
        <v>1814</v>
      </c>
      <c r="U16" s="111">
        <v>9524</v>
      </c>
      <c r="V16" s="111">
        <v>228169</v>
      </c>
      <c r="W16" s="111">
        <v>121173</v>
      </c>
      <c r="X16" s="111">
        <v>42244</v>
      </c>
      <c r="Y16" s="111">
        <v>64752</v>
      </c>
      <c r="Z16" s="111">
        <v>8479</v>
      </c>
      <c r="AA16" s="111">
        <v>3767</v>
      </c>
      <c r="AB16" s="111">
        <v>450</v>
      </c>
      <c r="AC16" s="111">
        <v>4262</v>
      </c>
      <c r="AD16" s="111">
        <v>582544</v>
      </c>
      <c r="AE16" s="111">
        <v>240380</v>
      </c>
      <c r="AF16" s="111">
        <v>193742</v>
      </c>
      <c r="AG16" s="111">
        <v>148422</v>
      </c>
      <c r="AH16" s="111">
        <v>27790</v>
      </c>
      <c r="AI16" s="111">
        <v>18071</v>
      </c>
      <c r="AJ16" s="111">
        <v>3559</v>
      </c>
      <c r="AK16" s="111">
        <v>6160</v>
      </c>
      <c r="AL16" s="111">
        <v>20363</v>
      </c>
      <c r="AM16" s="111">
        <v>9043</v>
      </c>
      <c r="AN16" s="111">
        <v>2020</v>
      </c>
      <c r="AO16" s="111">
        <v>9300</v>
      </c>
      <c r="AQ16" s="28">
        <f t="shared" si="9"/>
        <v>0.1653218704496508</v>
      </c>
      <c r="AR16" s="28">
        <f t="shared" si="10"/>
        <v>0.17652182346170808</v>
      </c>
      <c r="AS16" s="28">
        <f t="shared" si="11"/>
        <v>8.0599035325531143E-2</v>
      </c>
      <c r="AT16" s="28">
        <f t="shared" si="12"/>
        <v>0.21558589649222304</v>
      </c>
      <c r="AU16" s="28">
        <f t="shared" si="13"/>
        <v>3.4573498766228672E-2</v>
      </c>
      <c r="AV16" s="28">
        <f t="shared" si="14"/>
        <v>4.2281870598116375E-2</v>
      </c>
      <c r="AW16" s="28">
        <f t="shared" si="15"/>
        <v>1.263671490039011E-2</v>
      </c>
      <c r="AX16" s="28">
        <f t="shared" si="16"/>
        <v>3.9657065630543123E-2</v>
      </c>
      <c r="AY16" s="28">
        <f t="shared" si="17"/>
        <v>6.3231870536843114E-3</v>
      </c>
      <c r="AZ16" s="28">
        <f t="shared" si="18"/>
        <v>5.1070541757624443E-3</v>
      </c>
      <c r="BA16" s="28">
        <f t="shared" si="19"/>
        <v>0</v>
      </c>
      <c r="BB16" s="28">
        <f t="shared" si="20"/>
        <v>1.3454321672921217E-2</v>
      </c>
      <c r="BC16" s="28">
        <f t="shared" si="21"/>
        <v>3.7524086878427745E-2</v>
      </c>
      <c r="BD16" s="28">
        <f t="shared" si="22"/>
        <v>5.800193595962664E-2</v>
      </c>
      <c r="BE16" s="28">
        <f t="shared" si="23"/>
        <v>6.7460273188074335E-3</v>
      </c>
      <c r="BF16" s="28">
        <f t="shared" si="24"/>
        <v>2.8730708433386026E-2</v>
      </c>
      <c r="BG16" s="28">
        <f t="shared" si="25"/>
        <v>0.19894584484998562</v>
      </c>
      <c r="BH16" s="28">
        <f t="shared" si="26"/>
        <v>0.22172593179493466</v>
      </c>
      <c r="BI16" s="28">
        <f t="shared" si="27"/>
        <v>0.15709987764922889</v>
      </c>
      <c r="BJ16" s="28">
        <f t="shared" si="28"/>
        <v>0.19533503070964006</v>
      </c>
      <c r="BK16" s="28">
        <f t="shared" si="29"/>
        <v>7.393036821316778E-3</v>
      </c>
      <c r="BL16" s="28">
        <f t="shared" si="30"/>
        <v>6.8929677821917331E-3</v>
      </c>
      <c r="BM16" s="28">
        <f t="shared" si="31"/>
        <v>1.6734907902223512E-3</v>
      </c>
      <c r="BN16" s="28">
        <f t="shared" si="32"/>
        <v>1.2857022190580767E-2</v>
      </c>
      <c r="BO16" s="28">
        <f t="shared" si="33"/>
        <v>0.50793362920593954</v>
      </c>
      <c r="BP16" s="28">
        <f t="shared" si="34"/>
        <v>0.43985441876380377</v>
      </c>
      <c r="BQ16" s="28">
        <f t="shared" si="35"/>
        <v>0.72050100595390831</v>
      </c>
      <c r="BR16" s="28">
        <f t="shared" si="36"/>
        <v>0.44773931195926298</v>
      </c>
      <c r="BS16" s="28">
        <f t="shared" si="37"/>
        <v>2.4230745755913819E-2</v>
      </c>
      <c r="BT16" s="28">
        <f t="shared" si="38"/>
        <v>3.3066849161663608E-2</v>
      </c>
      <c r="BU16" s="28">
        <f t="shared" si="39"/>
        <v>1.323545271644744E-2</v>
      </c>
      <c r="BV16" s="28">
        <f t="shared" si="40"/>
        <v>1.8582650561702847E-2</v>
      </c>
      <c r="BW16" s="28">
        <f t="shared" si="41"/>
        <v>1.7754972142053727E-2</v>
      </c>
      <c r="BX16" s="28">
        <f t="shared" si="42"/>
        <v>1.6547148302192685E-2</v>
      </c>
      <c r="BY16" s="28">
        <f t="shared" si="43"/>
        <v>7.5121142138869987E-3</v>
      </c>
      <c r="BZ16" s="28">
        <f t="shared" si="44"/>
        <v>2.8054975685687739E-2</v>
      </c>
    </row>
    <row r="17" spans="1:78" ht="12" customHeight="1" x14ac:dyDescent="0.2">
      <c r="A17" s="103">
        <v>34242</v>
      </c>
      <c r="B17" s="111">
        <v>996335</v>
      </c>
      <c r="C17" s="111">
        <v>513764</v>
      </c>
      <c r="D17" s="111">
        <v>147302</v>
      </c>
      <c r="E17" s="111">
        <v>335269</v>
      </c>
      <c r="F17" s="111">
        <v>202146</v>
      </c>
      <c r="G17" s="111">
        <v>109437</v>
      </c>
      <c r="H17" s="111">
        <v>18433</v>
      </c>
      <c r="I17" s="111">
        <v>74276</v>
      </c>
      <c r="J17" s="111">
        <v>41587</v>
      </c>
      <c r="K17" s="111">
        <v>20863</v>
      </c>
      <c r="L17" s="111">
        <v>2974</v>
      </c>
      <c r="M17" s="111">
        <v>17750</v>
      </c>
      <c r="N17" s="111">
        <v>6610</v>
      </c>
      <c r="O17" s="111">
        <v>3656</v>
      </c>
      <c r="P17" s="111">
        <v>479</v>
      </c>
      <c r="Q17" s="111">
        <v>2476</v>
      </c>
      <c r="R17" s="111">
        <v>32966</v>
      </c>
      <c r="S17" s="111">
        <v>21934</v>
      </c>
      <c r="T17" s="111">
        <v>474</v>
      </c>
      <c r="U17" s="111">
        <v>10558</v>
      </c>
      <c r="V17" s="111">
        <v>176831</v>
      </c>
      <c r="W17" s="111">
        <v>97268</v>
      </c>
      <c r="X17" s="111">
        <v>26985</v>
      </c>
      <c r="Y17" s="111">
        <v>52578</v>
      </c>
      <c r="Z17" s="111">
        <v>20917</v>
      </c>
      <c r="AA17" s="111">
        <v>13580</v>
      </c>
      <c r="AB17" s="111">
        <v>3287</v>
      </c>
      <c r="AC17" s="111">
        <v>4051</v>
      </c>
      <c r="AD17" s="111">
        <v>476188</v>
      </c>
      <c r="AE17" s="111">
        <v>222846</v>
      </c>
      <c r="AF17" s="111">
        <v>88331</v>
      </c>
      <c r="AG17" s="111">
        <v>165010</v>
      </c>
      <c r="AH17" s="111">
        <v>24892</v>
      </c>
      <c r="AI17" s="111">
        <v>14485</v>
      </c>
      <c r="AJ17" s="111">
        <v>5520</v>
      </c>
      <c r="AK17" s="111">
        <v>4886</v>
      </c>
      <c r="AL17" s="111">
        <v>14199</v>
      </c>
      <c r="AM17" s="111">
        <v>9695</v>
      </c>
      <c r="AN17" s="111">
        <v>819</v>
      </c>
      <c r="AO17" s="111">
        <v>3685</v>
      </c>
      <c r="AQ17" s="28">
        <f t="shared" si="9"/>
        <v>0.20288959034862772</v>
      </c>
      <c r="AR17" s="28">
        <f t="shared" si="10"/>
        <v>0.21301025373517801</v>
      </c>
      <c r="AS17" s="28">
        <f t="shared" si="11"/>
        <v>0.12513747267518432</v>
      </c>
      <c r="AT17" s="28">
        <f t="shared" si="12"/>
        <v>0.22154150846037063</v>
      </c>
      <c r="AU17" s="28">
        <f t="shared" si="13"/>
        <v>4.1739977015762771E-2</v>
      </c>
      <c r="AV17" s="28">
        <f t="shared" si="14"/>
        <v>4.0608139145599922E-2</v>
      </c>
      <c r="AW17" s="28">
        <f t="shared" si="15"/>
        <v>2.0189814123365603E-2</v>
      </c>
      <c r="AX17" s="28">
        <f t="shared" si="16"/>
        <v>5.294256253933409E-2</v>
      </c>
      <c r="AY17" s="28">
        <f t="shared" si="17"/>
        <v>6.6343147636086256E-3</v>
      </c>
      <c r="AZ17" s="28">
        <f t="shared" si="18"/>
        <v>7.1161077848973459E-3</v>
      </c>
      <c r="BA17" s="28">
        <f t="shared" si="19"/>
        <v>3.2518227858413327E-3</v>
      </c>
      <c r="BB17" s="28">
        <f t="shared" si="20"/>
        <v>7.3851146392896454E-3</v>
      </c>
      <c r="BC17" s="28">
        <f t="shared" si="21"/>
        <v>3.3087264825585772E-2</v>
      </c>
      <c r="BD17" s="28">
        <f t="shared" si="22"/>
        <v>4.2692753871427347E-2</v>
      </c>
      <c r="BE17" s="28">
        <f t="shared" si="23"/>
        <v>3.2178789154254524E-3</v>
      </c>
      <c r="BF17" s="28">
        <f t="shared" si="24"/>
        <v>3.1491131002269822E-2</v>
      </c>
      <c r="BG17" s="28">
        <f t="shared" si="25"/>
        <v>0.17748146958603281</v>
      </c>
      <c r="BH17" s="28">
        <f t="shared" si="26"/>
        <v>0.1893242811874713</v>
      </c>
      <c r="BI17" s="28">
        <f t="shared" si="27"/>
        <v>0.18319506863450599</v>
      </c>
      <c r="BJ17" s="28">
        <f t="shared" si="28"/>
        <v>0.15682332694045678</v>
      </c>
      <c r="BK17" s="28">
        <f t="shared" si="29"/>
        <v>2.0993942800363333E-2</v>
      </c>
      <c r="BL17" s="28">
        <f t="shared" si="30"/>
        <v>2.6432369726177778E-2</v>
      </c>
      <c r="BM17" s="28">
        <f t="shared" si="31"/>
        <v>2.2314700411399709E-2</v>
      </c>
      <c r="BN17" s="28">
        <f t="shared" si="32"/>
        <v>1.2082834977286894E-2</v>
      </c>
      <c r="BO17" s="28">
        <f t="shared" si="33"/>
        <v>0.4779396488128993</v>
      </c>
      <c r="BP17" s="28">
        <f t="shared" si="34"/>
        <v>0.43375168365241629</v>
      </c>
      <c r="BQ17" s="28">
        <f t="shared" si="35"/>
        <v>0.59965920354102453</v>
      </c>
      <c r="BR17" s="28">
        <f t="shared" si="36"/>
        <v>0.49217195744312775</v>
      </c>
      <c r="BS17" s="28">
        <f t="shared" si="37"/>
        <v>2.4983564764863225E-2</v>
      </c>
      <c r="BT17" s="28">
        <f t="shared" si="38"/>
        <v>2.8193878901596841E-2</v>
      </c>
      <c r="BU17" s="28">
        <f t="shared" si="39"/>
        <v>3.7474032939131853E-2</v>
      </c>
      <c r="BV17" s="28">
        <f t="shared" si="40"/>
        <v>1.4573372426320357E-2</v>
      </c>
      <c r="BW17" s="28">
        <f t="shared" si="41"/>
        <v>1.4251230760738105E-2</v>
      </c>
      <c r="BX17" s="28">
        <f t="shared" si="42"/>
        <v>1.8870531995235168E-2</v>
      </c>
      <c r="BY17" s="28">
        <f t="shared" si="43"/>
        <v>5.5600059741211932E-3</v>
      </c>
      <c r="BZ17" s="28">
        <f t="shared" si="44"/>
        <v>1.0991174251123725E-2</v>
      </c>
    </row>
    <row r="18" spans="1:78" ht="12" customHeight="1" x14ac:dyDescent="0.2">
      <c r="A18" s="103">
        <v>34273</v>
      </c>
      <c r="B18" s="111">
        <v>1006176</v>
      </c>
      <c r="C18" s="111">
        <v>501989</v>
      </c>
      <c r="D18" s="111">
        <v>159744</v>
      </c>
      <c r="E18" s="111">
        <v>344444</v>
      </c>
      <c r="F18" s="111">
        <v>214750</v>
      </c>
      <c r="G18" s="111">
        <v>95329</v>
      </c>
      <c r="H18" s="111">
        <v>30978</v>
      </c>
      <c r="I18" s="111">
        <v>88443</v>
      </c>
      <c r="J18" s="111">
        <v>39268</v>
      </c>
      <c r="K18" s="111">
        <v>20898</v>
      </c>
      <c r="L18" s="111">
        <v>2489</v>
      </c>
      <c r="M18" s="111">
        <v>15881</v>
      </c>
      <c r="N18" s="111">
        <v>10914</v>
      </c>
      <c r="O18" s="111">
        <v>3909</v>
      </c>
      <c r="P18" s="111">
        <v>2286</v>
      </c>
      <c r="Q18" s="111">
        <v>4719</v>
      </c>
      <c r="R18" s="111">
        <v>65916</v>
      </c>
      <c r="S18" s="111">
        <v>34139</v>
      </c>
      <c r="T18" s="111">
        <v>21017</v>
      </c>
      <c r="U18" s="111">
        <v>10759</v>
      </c>
      <c r="V18" s="111">
        <v>188581</v>
      </c>
      <c r="W18" s="111">
        <v>99963</v>
      </c>
      <c r="X18" s="111">
        <v>20620</v>
      </c>
      <c r="Y18" s="111">
        <v>67998</v>
      </c>
      <c r="Z18" s="111">
        <v>16383</v>
      </c>
      <c r="AA18" s="111">
        <v>8417</v>
      </c>
      <c r="AB18" s="111">
        <v>4</v>
      </c>
      <c r="AC18" s="111">
        <v>7962</v>
      </c>
      <c r="AD18" s="111">
        <v>431449</v>
      </c>
      <c r="AE18" s="111">
        <v>214296</v>
      </c>
      <c r="AF18" s="111">
        <v>78317</v>
      </c>
      <c r="AG18" s="111">
        <v>138836</v>
      </c>
      <c r="AH18" s="111">
        <v>24855</v>
      </c>
      <c r="AI18" s="111">
        <v>17017</v>
      </c>
      <c r="AJ18" s="111">
        <v>1712</v>
      </c>
      <c r="AK18" s="111">
        <v>6125</v>
      </c>
      <c r="AL18" s="111">
        <v>14061</v>
      </c>
      <c r="AM18" s="111">
        <v>8021</v>
      </c>
      <c r="AN18" s="111">
        <v>2320</v>
      </c>
      <c r="AO18" s="111">
        <v>3720</v>
      </c>
      <c r="AQ18" s="28">
        <f t="shared" si="9"/>
        <v>0.21343184492573863</v>
      </c>
      <c r="AR18" s="28">
        <f t="shared" si="10"/>
        <v>0.18990256758614232</v>
      </c>
      <c r="AS18" s="28">
        <f t="shared" si="11"/>
        <v>0.19392277644230768</v>
      </c>
      <c r="AT18" s="28">
        <f t="shared" si="12"/>
        <v>0.25677033131655652</v>
      </c>
      <c r="AU18" s="28">
        <f t="shared" si="13"/>
        <v>3.9026969436758582E-2</v>
      </c>
      <c r="AV18" s="28">
        <f t="shared" si="14"/>
        <v>4.1630394291508381E-2</v>
      </c>
      <c r="AW18" s="28">
        <f t="shared" si="15"/>
        <v>1.5581179887820512E-2</v>
      </c>
      <c r="AX18" s="28">
        <f t="shared" si="16"/>
        <v>4.6106188524114224E-2</v>
      </c>
      <c r="AY18" s="28">
        <f t="shared" si="17"/>
        <v>1.0847008873199122E-2</v>
      </c>
      <c r="AZ18" s="28">
        <f t="shared" si="18"/>
        <v>7.7870232216243783E-3</v>
      </c>
      <c r="BA18" s="28">
        <f t="shared" si="19"/>
        <v>1.4310396634615384E-2</v>
      </c>
      <c r="BB18" s="28">
        <f t="shared" si="20"/>
        <v>1.3700340258503559E-2</v>
      </c>
      <c r="BC18" s="28">
        <f t="shared" si="21"/>
        <v>6.5511401583818338E-2</v>
      </c>
      <c r="BD18" s="28">
        <f t="shared" si="22"/>
        <v>6.8007466299062333E-2</v>
      </c>
      <c r="BE18" s="28">
        <f t="shared" si="23"/>
        <v>0.13156675681089744</v>
      </c>
      <c r="BF18" s="28">
        <f t="shared" si="24"/>
        <v>3.1235846755931298E-2</v>
      </c>
      <c r="BG18" s="28">
        <f t="shared" si="25"/>
        <v>0.18742347263301848</v>
      </c>
      <c r="BH18" s="28">
        <f t="shared" si="26"/>
        <v>0.19913384556235297</v>
      </c>
      <c r="BI18" s="28">
        <f t="shared" si="27"/>
        <v>0.12908153044871795</v>
      </c>
      <c r="BJ18" s="28">
        <f t="shared" si="28"/>
        <v>0.19741380311458467</v>
      </c>
      <c r="BK18" s="28">
        <f t="shared" si="29"/>
        <v>1.6282439652704893E-2</v>
      </c>
      <c r="BL18" s="28">
        <f t="shared" si="30"/>
        <v>1.6767299681865539E-2</v>
      </c>
      <c r="BM18" s="28">
        <f t="shared" si="31"/>
        <v>2.5040064102564102E-5</v>
      </c>
      <c r="BN18" s="28">
        <f t="shared" si="32"/>
        <v>2.3115513697437029E-2</v>
      </c>
      <c r="BO18" s="28">
        <f t="shared" si="33"/>
        <v>0.42880072671182773</v>
      </c>
      <c r="BP18" s="28">
        <f t="shared" si="34"/>
        <v>0.42689381639836732</v>
      </c>
      <c r="BQ18" s="28">
        <f t="shared" si="35"/>
        <v>0.49026567508012819</v>
      </c>
      <c r="BR18" s="28">
        <f t="shared" si="36"/>
        <v>0.40307277815842341</v>
      </c>
      <c r="BS18" s="28">
        <f t="shared" si="37"/>
        <v>2.4702437744490029E-2</v>
      </c>
      <c r="BT18" s="28">
        <f t="shared" si="38"/>
        <v>3.3899149184543884E-2</v>
      </c>
      <c r="BU18" s="28">
        <f t="shared" si="39"/>
        <v>1.0717147435897436E-2</v>
      </c>
      <c r="BV18" s="28">
        <f t="shared" si="40"/>
        <v>1.778228100939485E-2</v>
      </c>
      <c r="BW18" s="28">
        <f t="shared" si="41"/>
        <v>1.3974692300353021E-2</v>
      </c>
      <c r="BX18" s="28">
        <f t="shared" si="42"/>
        <v>1.5978437774532908E-2</v>
      </c>
      <c r="BY18" s="28">
        <f t="shared" si="43"/>
        <v>1.452323717948718E-2</v>
      </c>
      <c r="BZ18" s="28">
        <f t="shared" si="44"/>
        <v>1.0800013935501852E-2</v>
      </c>
    </row>
    <row r="19" spans="1:78" ht="12" customHeight="1" x14ac:dyDescent="0.2">
      <c r="A19" s="103">
        <v>34303</v>
      </c>
      <c r="B19" s="111">
        <v>1057963</v>
      </c>
      <c r="C19" s="111">
        <v>528162</v>
      </c>
      <c r="D19" s="111">
        <v>181458</v>
      </c>
      <c r="E19" s="111">
        <v>348344</v>
      </c>
      <c r="F19" s="111">
        <v>235730</v>
      </c>
      <c r="G19" s="111">
        <v>118936</v>
      </c>
      <c r="H19" s="111">
        <v>34762</v>
      </c>
      <c r="I19" s="111">
        <v>82033</v>
      </c>
      <c r="J19" s="111">
        <v>49803</v>
      </c>
      <c r="K19" s="111">
        <v>29211</v>
      </c>
      <c r="L19" s="111">
        <v>3213</v>
      </c>
      <c r="M19" s="111">
        <v>17379</v>
      </c>
      <c r="N19" s="111">
        <v>8638</v>
      </c>
      <c r="O19" s="111">
        <v>5017</v>
      </c>
      <c r="P19" s="111">
        <v>0</v>
      </c>
      <c r="Q19" s="111">
        <v>3622</v>
      </c>
      <c r="R19" s="111">
        <v>31293</v>
      </c>
      <c r="S19" s="111">
        <v>20064</v>
      </c>
      <c r="T19" s="111">
        <v>1391</v>
      </c>
      <c r="U19" s="111">
        <v>9838</v>
      </c>
      <c r="V19" s="111">
        <v>213928</v>
      </c>
      <c r="W19" s="111">
        <v>99947</v>
      </c>
      <c r="X19" s="111">
        <v>43992</v>
      </c>
      <c r="Y19" s="111">
        <v>69988</v>
      </c>
      <c r="Z19" s="111">
        <v>13775</v>
      </c>
      <c r="AA19" s="111">
        <v>5624</v>
      </c>
      <c r="AB19" s="111">
        <v>5927</v>
      </c>
      <c r="AC19" s="111">
        <v>2224</v>
      </c>
      <c r="AD19" s="111">
        <v>452633</v>
      </c>
      <c r="AE19" s="111">
        <v>217088</v>
      </c>
      <c r="AF19" s="111">
        <v>85165</v>
      </c>
      <c r="AG19" s="111">
        <v>150380</v>
      </c>
      <c r="AH19" s="111">
        <v>29616</v>
      </c>
      <c r="AI19" s="111">
        <v>17048</v>
      </c>
      <c r="AJ19" s="111">
        <v>4614</v>
      </c>
      <c r="AK19" s="111">
        <v>7954</v>
      </c>
      <c r="AL19" s="111">
        <v>22546</v>
      </c>
      <c r="AM19" s="111">
        <v>15227</v>
      </c>
      <c r="AN19" s="111">
        <v>2394</v>
      </c>
      <c r="AO19" s="111">
        <v>4926</v>
      </c>
      <c r="AQ19" s="28">
        <f t="shared" si="9"/>
        <v>0.22281497557097932</v>
      </c>
      <c r="AR19" s="28">
        <f t="shared" si="10"/>
        <v>0.22518848383639867</v>
      </c>
      <c r="AS19" s="28">
        <f t="shared" si="11"/>
        <v>0.19157050116280352</v>
      </c>
      <c r="AT19" s="28">
        <f t="shared" si="12"/>
        <v>0.23549422410031462</v>
      </c>
      <c r="AU19" s="28">
        <f t="shared" si="13"/>
        <v>4.7074425098042182E-2</v>
      </c>
      <c r="AV19" s="28">
        <f t="shared" si="14"/>
        <v>5.5306894475558636E-2</v>
      </c>
      <c r="AW19" s="28">
        <f t="shared" si="15"/>
        <v>1.7706576728499158E-2</v>
      </c>
      <c r="AX19" s="28">
        <f t="shared" si="16"/>
        <v>4.9890338286291712E-2</v>
      </c>
      <c r="AY19" s="28">
        <f t="shared" si="17"/>
        <v>8.1647467822598702E-3</v>
      </c>
      <c r="AZ19" s="28">
        <f t="shared" si="18"/>
        <v>9.4989794797808256E-3</v>
      </c>
      <c r="BA19" s="28">
        <f t="shared" si="19"/>
        <v>0</v>
      </c>
      <c r="BB19" s="28">
        <f t="shared" si="20"/>
        <v>1.0397767723859174E-2</v>
      </c>
      <c r="BC19" s="28">
        <f t="shared" si="21"/>
        <v>2.9578539136056743E-2</v>
      </c>
      <c r="BD19" s="28">
        <f t="shared" si="22"/>
        <v>3.7988344485214764E-2</v>
      </c>
      <c r="BE19" s="28">
        <f t="shared" si="23"/>
        <v>7.6656857234180913E-3</v>
      </c>
      <c r="BF19" s="28">
        <f t="shared" si="24"/>
        <v>2.8242197368118872E-2</v>
      </c>
      <c r="BG19" s="28">
        <f t="shared" si="25"/>
        <v>0.20220744959889903</v>
      </c>
      <c r="BH19" s="28">
        <f t="shared" si="26"/>
        <v>0.18923549971410286</v>
      </c>
      <c r="BI19" s="28">
        <f t="shared" si="27"/>
        <v>0.24243626624342823</v>
      </c>
      <c r="BJ19" s="28">
        <f t="shared" si="28"/>
        <v>0.20091633557632685</v>
      </c>
      <c r="BK19" s="28">
        <f t="shared" si="29"/>
        <v>1.3020304112714718E-2</v>
      </c>
      <c r="BL19" s="28">
        <f t="shared" si="30"/>
        <v>1.0648248075401108E-2</v>
      </c>
      <c r="BM19" s="28">
        <f t="shared" si="31"/>
        <v>3.266320581071102E-2</v>
      </c>
      <c r="BN19" s="28">
        <f t="shared" si="32"/>
        <v>6.3844934891945891E-3</v>
      </c>
      <c r="BO19" s="28">
        <f t="shared" si="33"/>
        <v>0.42783443277316879</v>
      </c>
      <c r="BP19" s="28">
        <f t="shared" si="34"/>
        <v>0.41102540508404617</v>
      </c>
      <c r="BQ19" s="28">
        <f t="shared" si="35"/>
        <v>0.46933725710632762</v>
      </c>
      <c r="BR19" s="28">
        <f t="shared" si="36"/>
        <v>0.43169969914796869</v>
      </c>
      <c r="BS19" s="28">
        <f t="shared" si="37"/>
        <v>2.7993417539176699E-2</v>
      </c>
      <c r="BT19" s="28">
        <f t="shared" si="38"/>
        <v>3.2277975318178893E-2</v>
      </c>
      <c r="BU19" s="28">
        <f t="shared" si="39"/>
        <v>2.5427371623185532E-2</v>
      </c>
      <c r="BV19" s="28">
        <f t="shared" si="40"/>
        <v>2.2833750545437844E-2</v>
      </c>
      <c r="BW19" s="28">
        <f t="shared" si="41"/>
        <v>2.1310764176062869E-2</v>
      </c>
      <c r="BX19" s="28">
        <f t="shared" si="42"/>
        <v>2.8830169531318041E-2</v>
      </c>
      <c r="BY19" s="28">
        <f t="shared" si="43"/>
        <v>1.3193135601626823E-2</v>
      </c>
      <c r="BZ19" s="28">
        <f t="shared" si="44"/>
        <v>1.4141193762487656E-2</v>
      </c>
    </row>
    <row r="20" spans="1:78" ht="12" customHeight="1" x14ac:dyDescent="0.2">
      <c r="A20" s="103">
        <v>34334</v>
      </c>
      <c r="B20" s="111">
        <v>650184</v>
      </c>
      <c r="C20" s="111">
        <v>282576</v>
      </c>
      <c r="D20" s="111">
        <v>114205</v>
      </c>
      <c r="E20" s="111">
        <v>253403</v>
      </c>
      <c r="F20" s="111">
        <v>147813</v>
      </c>
      <c r="G20" s="111">
        <v>73398</v>
      </c>
      <c r="H20" s="111">
        <v>21740</v>
      </c>
      <c r="I20" s="111">
        <v>52675</v>
      </c>
      <c r="J20" s="111">
        <v>24986</v>
      </c>
      <c r="K20" s="111">
        <v>9556</v>
      </c>
      <c r="L20" s="111">
        <v>1016</v>
      </c>
      <c r="M20" s="111">
        <v>14413</v>
      </c>
      <c r="N20" s="111">
        <v>5801</v>
      </c>
      <c r="O20" s="111">
        <v>871</v>
      </c>
      <c r="P20" s="111">
        <v>1719</v>
      </c>
      <c r="Q20" s="111">
        <v>3211</v>
      </c>
      <c r="R20" s="111">
        <v>21633</v>
      </c>
      <c r="S20" s="111">
        <v>14910</v>
      </c>
      <c r="T20" s="111">
        <v>979</v>
      </c>
      <c r="U20" s="111">
        <v>5743</v>
      </c>
      <c r="V20" s="111">
        <v>168896</v>
      </c>
      <c r="W20" s="111">
        <v>59540</v>
      </c>
      <c r="X20" s="111">
        <v>39255</v>
      </c>
      <c r="Y20" s="111">
        <v>70100</v>
      </c>
      <c r="Z20" s="111">
        <v>15074</v>
      </c>
      <c r="AA20" s="111">
        <v>9592</v>
      </c>
      <c r="AB20" s="111">
        <v>2103</v>
      </c>
      <c r="AC20" s="111">
        <v>3378</v>
      </c>
      <c r="AD20" s="111">
        <v>239401</v>
      </c>
      <c r="AE20" s="111">
        <v>99280</v>
      </c>
      <c r="AF20" s="111">
        <v>42180</v>
      </c>
      <c r="AG20" s="111">
        <v>97941</v>
      </c>
      <c r="AH20" s="111">
        <v>16512</v>
      </c>
      <c r="AI20" s="111">
        <v>8407</v>
      </c>
      <c r="AJ20" s="111">
        <v>4256</v>
      </c>
      <c r="AK20" s="111">
        <v>3850</v>
      </c>
      <c r="AL20" s="111">
        <v>10069</v>
      </c>
      <c r="AM20" s="111">
        <v>7021</v>
      </c>
      <c r="AN20" s="111">
        <v>958</v>
      </c>
      <c r="AO20" s="111">
        <v>2090</v>
      </c>
      <c r="AQ20" s="28">
        <f t="shared" si="9"/>
        <v>0.22734026060315235</v>
      </c>
      <c r="AR20" s="28">
        <f t="shared" si="10"/>
        <v>0.25974605062001022</v>
      </c>
      <c r="AS20" s="28">
        <f t="shared" si="11"/>
        <v>0.19035944135545729</v>
      </c>
      <c r="AT20" s="28">
        <f t="shared" si="12"/>
        <v>0.20787046720046723</v>
      </c>
      <c r="AU20" s="28">
        <f t="shared" si="13"/>
        <v>3.8429121602500213E-2</v>
      </c>
      <c r="AV20" s="28">
        <f t="shared" si="14"/>
        <v>3.3817450880471098E-2</v>
      </c>
      <c r="AW20" s="28">
        <f t="shared" si="15"/>
        <v>8.8962829998686568E-3</v>
      </c>
      <c r="AX20" s="28">
        <f t="shared" si="16"/>
        <v>5.6877779663224194E-2</v>
      </c>
      <c r="AY20" s="28">
        <f t="shared" si="17"/>
        <v>8.922089746902416E-3</v>
      </c>
      <c r="AZ20" s="28">
        <f t="shared" si="18"/>
        <v>3.082356604948757E-3</v>
      </c>
      <c r="BA20" s="28">
        <f t="shared" si="19"/>
        <v>1.5051880390525808E-2</v>
      </c>
      <c r="BB20" s="28">
        <f t="shared" si="20"/>
        <v>1.2671515333283347E-2</v>
      </c>
      <c r="BC20" s="28">
        <f t="shared" si="21"/>
        <v>3.3272119892215124E-2</v>
      </c>
      <c r="BD20" s="28">
        <f t="shared" si="22"/>
        <v>5.2764565992865636E-2</v>
      </c>
      <c r="BE20" s="28">
        <f t="shared" si="23"/>
        <v>8.5723041898340697E-3</v>
      </c>
      <c r="BF20" s="28">
        <f t="shared" si="24"/>
        <v>2.2663504378401204E-2</v>
      </c>
      <c r="BG20" s="28">
        <f t="shared" si="25"/>
        <v>0.25976646610805554</v>
      </c>
      <c r="BH20" s="28">
        <f t="shared" si="26"/>
        <v>0.21070437687560162</v>
      </c>
      <c r="BI20" s="28">
        <f t="shared" si="27"/>
        <v>0.34372400507858675</v>
      </c>
      <c r="BJ20" s="28">
        <f t="shared" si="28"/>
        <v>0.27663445184153307</v>
      </c>
      <c r="BK20" s="28">
        <f t="shared" si="29"/>
        <v>2.3184206316981038E-2</v>
      </c>
      <c r="BL20" s="28">
        <f t="shared" si="30"/>
        <v>3.3944850234981033E-2</v>
      </c>
      <c r="BM20" s="28">
        <f t="shared" si="31"/>
        <v>1.8414255067641522E-2</v>
      </c>
      <c r="BN20" s="28">
        <f t="shared" si="32"/>
        <v>1.333054462654349E-2</v>
      </c>
      <c r="BO20" s="28">
        <f t="shared" si="33"/>
        <v>0.3682050004306473</v>
      </c>
      <c r="BP20" s="28">
        <f t="shared" si="34"/>
        <v>0.35133910877073776</v>
      </c>
      <c r="BQ20" s="28">
        <f t="shared" si="35"/>
        <v>0.3693358434394291</v>
      </c>
      <c r="BR20" s="28">
        <f t="shared" si="36"/>
        <v>0.38650292222270455</v>
      </c>
      <c r="BS20" s="28">
        <f t="shared" si="37"/>
        <v>2.539588793326197E-2</v>
      </c>
      <c r="BT20" s="28">
        <f t="shared" si="38"/>
        <v>2.9751288149028932E-2</v>
      </c>
      <c r="BU20" s="28">
        <f t="shared" si="39"/>
        <v>3.7266319338032483E-2</v>
      </c>
      <c r="BV20" s="28">
        <f t="shared" si="40"/>
        <v>1.5193190293721858E-2</v>
      </c>
      <c r="BW20" s="28">
        <f t="shared" si="41"/>
        <v>1.5486385392442755E-2</v>
      </c>
      <c r="BX20" s="28">
        <f t="shared" si="42"/>
        <v>2.4846413000396354E-2</v>
      </c>
      <c r="BY20" s="28">
        <f t="shared" si="43"/>
        <v>8.3884243246793045E-3</v>
      </c>
      <c r="BZ20" s="28">
        <f t="shared" si="44"/>
        <v>8.2477318737347229E-3</v>
      </c>
    </row>
    <row r="21" spans="1:78" ht="12" customHeight="1" x14ac:dyDescent="0.2">
      <c r="A21" s="103" t="s">
        <v>675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row>
    <row r="22" spans="1:78" ht="12" customHeight="1" x14ac:dyDescent="0.2">
      <c r="A22" s="103">
        <v>41670</v>
      </c>
      <c r="B22" s="111">
        <v>6207400</v>
      </c>
      <c r="C22" s="111">
        <v>3327121</v>
      </c>
      <c r="D22" s="111">
        <v>1344728</v>
      </c>
      <c r="E22" s="111">
        <v>1535551</v>
      </c>
      <c r="F22" s="111">
        <v>1448855</v>
      </c>
      <c r="G22" s="111">
        <v>670373</v>
      </c>
      <c r="H22" s="111">
        <v>407864</v>
      </c>
      <c r="I22" s="111">
        <v>370618</v>
      </c>
      <c r="J22" s="111">
        <v>250878</v>
      </c>
      <c r="K22" s="111">
        <v>70580</v>
      </c>
      <c r="L22" s="111">
        <v>85020</v>
      </c>
      <c r="M22" s="111">
        <v>95278</v>
      </c>
      <c r="N22" s="111">
        <v>194879</v>
      </c>
      <c r="O22" s="111">
        <v>144001</v>
      </c>
      <c r="P22" s="111">
        <v>15062</v>
      </c>
      <c r="Q22" s="111">
        <v>35816</v>
      </c>
      <c r="R22" s="111">
        <v>337577</v>
      </c>
      <c r="S22" s="111">
        <v>263267</v>
      </c>
      <c r="T22" s="111">
        <v>9748</v>
      </c>
      <c r="U22" s="111">
        <v>64562</v>
      </c>
      <c r="V22" s="111">
        <v>970845</v>
      </c>
      <c r="W22" s="111">
        <v>356928</v>
      </c>
      <c r="X22" s="111">
        <v>313572</v>
      </c>
      <c r="Y22" s="111">
        <v>300345</v>
      </c>
      <c r="Z22" s="111">
        <v>285726</v>
      </c>
      <c r="AA22" s="111">
        <v>205921</v>
      </c>
      <c r="AB22" s="111">
        <v>17268</v>
      </c>
      <c r="AC22" s="111">
        <v>62537</v>
      </c>
      <c r="AD22" s="111">
        <v>2345343</v>
      </c>
      <c r="AE22" s="111">
        <v>1351100</v>
      </c>
      <c r="AF22" s="111">
        <v>474398</v>
      </c>
      <c r="AG22" s="111">
        <v>519845</v>
      </c>
      <c r="AH22" s="111">
        <v>270915</v>
      </c>
      <c r="AI22" s="111">
        <v>189110</v>
      </c>
      <c r="AJ22" s="111">
        <v>20448</v>
      </c>
      <c r="AK22" s="111">
        <v>61357</v>
      </c>
      <c r="AL22" s="111">
        <v>102382</v>
      </c>
      <c r="AM22" s="111">
        <v>75841</v>
      </c>
      <c r="AN22" s="111">
        <v>1348</v>
      </c>
      <c r="AO22" s="111">
        <v>25193</v>
      </c>
    </row>
    <row r="23" spans="1:78" ht="12" customHeight="1" x14ac:dyDescent="0.2">
      <c r="A23" s="103">
        <v>41698</v>
      </c>
      <c r="B23" s="111">
        <v>7377915</v>
      </c>
      <c r="C23" s="111">
        <v>3267441</v>
      </c>
      <c r="D23" s="111">
        <v>2053955</v>
      </c>
      <c r="E23" s="111">
        <v>2056519</v>
      </c>
      <c r="F23" s="111">
        <v>1676908</v>
      </c>
      <c r="G23" s="111">
        <v>575702</v>
      </c>
      <c r="H23" s="111">
        <v>497608</v>
      </c>
      <c r="I23" s="111">
        <v>603598</v>
      </c>
      <c r="J23" s="111">
        <v>481950</v>
      </c>
      <c r="K23" s="111">
        <v>103900</v>
      </c>
      <c r="L23" s="111">
        <v>247940</v>
      </c>
      <c r="M23" s="111">
        <v>130110</v>
      </c>
      <c r="N23" s="111">
        <v>90806</v>
      </c>
      <c r="O23" s="111">
        <v>63866</v>
      </c>
      <c r="P23" s="111">
        <v>2801</v>
      </c>
      <c r="Q23" s="111">
        <v>24139</v>
      </c>
      <c r="R23" s="111">
        <v>215280</v>
      </c>
      <c r="S23" s="111">
        <v>100961</v>
      </c>
      <c r="T23" s="111">
        <v>27447</v>
      </c>
      <c r="U23" s="111">
        <v>86872</v>
      </c>
      <c r="V23" s="111">
        <v>1068006</v>
      </c>
      <c r="W23" s="111">
        <v>375335</v>
      </c>
      <c r="X23" s="111">
        <v>361085</v>
      </c>
      <c r="Y23" s="111">
        <v>331586</v>
      </c>
      <c r="Z23" s="111">
        <v>236732</v>
      </c>
      <c r="AA23" s="111">
        <v>97935</v>
      </c>
      <c r="AB23" s="111">
        <v>62375</v>
      </c>
      <c r="AC23" s="111">
        <v>76422</v>
      </c>
      <c r="AD23" s="111">
        <v>3137462</v>
      </c>
      <c r="AE23" s="111">
        <v>1645321</v>
      </c>
      <c r="AF23" s="111">
        <v>822925</v>
      </c>
      <c r="AG23" s="111">
        <v>669216</v>
      </c>
      <c r="AH23" s="111">
        <v>299150</v>
      </c>
      <c r="AI23" s="111">
        <v>173474</v>
      </c>
      <c r="AJ23" s="111">
        <v>29074</v>
      </c>
      <c r="AK23" s="111">
        <v>96602</v>
      </c>
      <c r="AL23" s="111">
        <v>171621</v>
      </c>
      <c r="AM23" s="111">
        <v>130947</v>
      </c>
      <c r="AN23" s="111">
        <v>2700</v>
      </c>
      <c r="AO23" s="111">
        <v>37974</v>
      </c>
    </row>
    <row r="24" spans="1:78" ht="12" customHeight="1" x14ac:dyDescent="0.2">
      <c r="A24" s="103">
        <v>41729</v>
      </c>
      <c r="B24" s="111">
        <v>7655648</v>
      </c>
      <c r="C24" s="111">
        <v>3451996</v>
      </c>
      <c r="D24" s="111">
        <v>2254629</v>
      </c>
      <c r="E24" s="111">
        <v>1949023</v>
      </c>
      <c r="F24" s="111">
        <v>2036341</v>
      </c>
      <c r="G24" s="111">
        <v>854206</v>
      </c>
      <c r="H24" s="111">
        <v>611180</v>
      </c>
      <c r="I24" s="111">
        <v>570955</v>
      </c>
      <c r="J24" s="111">
        <v>269773</v>
      </c>
      <c r="K24" s="111">
        <v>93361</v>
      </c>
      <c r="L24" s="111">
        <v>34364</v>
      </c>
      <c r="M24" s="111">
        <v>142048</v>
      </c>
      <c r="N24" s="111">
        <v>67876</v>
      </c>
      <c r="O24" s="111">
        <v>11931</v>
      </c>
      <c r="P24" s="111">
        <v>2079</v>
      </c>
      <c r="Q24" s="111">
        <v>53866</v>
      </c>
      <c r="R24" s="111">
        <v>225253</v>
      </c>
      <c r="S24" s="111">
        <v>109152</v>
      </c>
      <c r="T24" s="111">
        <v>52277</v>
      </c>
      <c r="U24" s="111">
        <v>63824</v>
      </c>
      <c r="V24" s="111">
        <v>1575154</v>
      </c>
      <c r="W24" s="111">
        <v>425614</v>
      </c>
      <c r="X24" s="111">
        <v>775102</v>
      </c>
      <c r="Y24" s="111">
        <v>374438</v>
      </c>
      <c r="Z24" s="111">
        <v>252760</v>
      </c>
      <c r="AA24" s="111">
        <v>136192</v>
      </c>
      <c r="AB24" s="111">
        <v>27757</v>
      </c>
      <c r="AC24" s="111">
        <v>88811</v>
      </c>
      <c r="AD24" s="111">
        <v>2690297</v>
      </c>
      <c r="AE24" s="111">
        <v>1596390</v>
      </c>
      <c r="AF24" s="111">
        <v>540678</v>
      </c>
      <c r="AG24" s="111">
        <v>553229</v>
      </c>
      <c r="AH24" s="111">
        <v>332508</v>
      </c>
      <c r="AI24" s="111">
        <v>156977</v>
      </c>
      <c r="AJ24" s="111">
        <v>97241</v>
      </c>
      <c r="AK24" s="111">
        <v>78290</v>
      </c>
      <c r="AL24" s="111">
        <v>205686</v>
      </c>
      <c r="AM24" s="111">
        <v>68173</v>
      </c>
      <c r="AN24" s="111">
        <v>113951</v>
      </c>
      <c r="AO24" s="111">
        <v>23562</v>
      </c>
    </row>
    <row r="25" spans="1:78" ht="12" customHeight="1" x14ac:dyDescent="0.2">
      <c r="A25" s="103"/>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row>
    <row r="26" spans="1:78" ht="12" customHeight="1" x14ac:dyDescent="0.2">
      <c r="A26" s="103"/>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ht="12" customHeight="1" x14ac:dyDescent="0.2">
      <c r="A27" s="103"/>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row>
    <row r="28" spans="1:78" ht="12" customHeight="1" x14ac:dyDescent="0.2">
      <c r="A28" s="103"/>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row>
    <row r="29" spans="1:78" ht="12" customHeight="1" x14ac:dyDescent="0.2">
      <c r="A29" s="103"/>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row>
    <row r="30" spans="1:78" ht="12" customHeight="1" x14ac:dyDescent="0.2">
      <c r="A30" s="103"/>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row>
    <row r="31" spans="1:78" ht="12" customHeight="1" x14ac:dyDescent="0.2">
      <c r="A31" s="103"/>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1:78" ht="12" customHeight="1" x14ac:dyDescent="0.2">
      <c r="A32" s="103"/>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row>
    <row r="33" spans="1:78" ht="12" customHeight="1" x14ac:dyDescent="0.2">
      <c r="A33" s="103"/>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row>
    <row r="34" spans="1:78" ht="12" customHeight="1" x14ac:dyDescent="0.2">
      <c r="A34" s="103"/>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row>
    <row r="35" spans="1:78" ht="12" customHeight="1" x14ac:dyDescent="0.2">
      <c r="A35" s="103"/>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row>
    <row r="36" spans="1:78" ht="12" customHeight="1" x14ac:dyDescent="0.2">
      <c r="A36" s="103"/>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ht="12" customHeight="1" x14ac:dyDescent="0.2">
      <c r="A37" s="103"/>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ht="12" customHeight="1" x14ac:dyDescent="0.2">
      <c r="A38" s="103"/>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ht="12" customHeight="1" x14ac:dyDescent="0.2">
      <c r="A39" s="103"/>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ht="12" customHeight="1" x14ac:dyDescent="0.2">
      <c r="A40" s="103"/>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ht="12" customHeight="1" x14ac:dyDescent="0.2">
      <c r="A41" s="103"/>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ht="12" customHeight="1" x14ac:dyDescent="0.2">
      <c r="A42" s="103"/>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ht="12" customHeight="1" x14ac:dyDescent="0.2">
      <c r="A43" s="103"/>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78" ht="12" customHeight="1" x14ac:dyDescent="0.2">
      <c r="A44" s="103"/>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78" ht="12" customHeight="1" x14ac:dyDescent="0.2">
      <c r="A45" s="103"/>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78" ht="12" customHeight="1" x14ac:dyDescent="0.2">
      <c r="A46" s="103"/>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78" ht="12" customHeight="1" x14ac:dyDescent="0.2">
      <c r="A47" s="103"/>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ht="12" customHeight="1" x14ac:dyDescent="0.2">
      <c r="A48" s="103"/>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1:78" ht="12" customHeight="1" x14ac:dyDescent="0.2">
      <c r="A49" s="103"/>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1:78" ht="12" customHeight="1" x14ac:dyDescent="0.2">
      <c r="A50" s="103"/>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1:78" ht="12" customHeight="1" x14ac:dyDescent="0.2">
      <c r="A51" s="103"/>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1:78" ht="12" customHeight="1" x14ac:dyDescent="0.2">
      <c r="A52" s="103"/>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1:78" ht="12" customHeight="1" x14ac:dyDescent="0.2">
      <c r="A53" s="103"/>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1:78" ht="12" customHeight="1" x14ac:dyDescent="0.2">
      <c r="A54" s="103"/>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1:78" ht="12" customHeight="1" x14ac:dyDescent="0.2">
      <c r="A55" s="103"/>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1:78" ht="12" customHeight="1" x14ac:dyDescent="0.2">
      <c r="A56" s="103"/>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1:78" ht="12" customHeight="1" x14ac:dyDescent="0.2">
      <c r="A57" s="103"/>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1:78" ht="12" customHeight="1" x14ac:dyDescent="0.2">
      <c r="A58" s="103"/>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1:78" ht="12" customHeight="1" x14ac:dyDescent="0.2">
      <c r="A59" s="103"/>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1:78" ht="12" customHeight="1" x14ac:dyDescent="0.2">
      <c r="A60" s="103"/>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1:78" ht="12" customHeight="1" x14ac:dyDescent="0.2">
      <c r="A61" s="103"/>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1:78" ht="12" customHeight="1" x14ac:dyDescent="0.2">
      <c r="A62" s="103"/>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1:78" ht="12" customHeight="1" x14ac:dyDescent="0.2">
      <c r="A63" s="103"/>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1:78" ht="12" customHeight="1" x14ac:dyDescent="0.2">
      <c r="A64" s="103"/>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1:78" ht="12" customHeight="1" x14ac:dyDescent="0.2">
      <c r="A65" s="103"/>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1:78" ht="12" customHeight="1" x14ac:dyDescent="0.2">
      <c r="A66" s="103"/>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1:78" ht="12" customHeight="1" x14ac:dyDescent="0.2">
      <c r="A67" s="103"/>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1:78" ht="12" customHeight="1" x14ac:dyDescent="0.2">
      <c r="A68" s="103"/>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1:78" ht="12" customHeight="1" x14ac:dyDescent="0.2">
      <c r="A69" s="103"/>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1:78" ht="12" customHeight="1" x14ac:dyDescent="0.2">
      <c r="A70" s="103"/>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1:78" ht="12" customHeight="1" x14ac:dyDescent="0.2">
      <c r="A71" s="103"/>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1:78" ht="12" customHeight="1" x14ac:dyDescent="0.2">
      <c r="A72" s="103"/>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1:78" ht="12" customHeight="1" x14ac:dyDescent="0.2">
      <c r="A73" s="103"/>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1:78" ht="12" customHeight="1" x14ac:dyDescent="0.2">
      <c r="A74" s="103"/>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1:78" ht="12" customHeight="1" x14ac:dyDescent="0.2">
      <c r="A75" s="103"/>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1:78" ht="12" customHeight="1" x14ac:dyDescent="0.2">
      <c r="A76" s="103"/>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1:78" ht="12" customHeight="1" x14ac:dyDescent="0.2">
      <c r="A77" s="103"/>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1:78" ht="12" customHeight="1" x14ac:dyDescent="0.2">
      <c r="A78" s="103"/>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1:78" ht="12" customHeight="1" x14ac:dyDescent="0.2">
      <c r="A79" s="103"/>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1:78" ht="12" customHeight="1" x14ac:dyDescent="0.2">
      <c r="A80" s="103"/>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1:78" ht="12" customHeight="1" x14ac:dyDescent="0.2">
      <c r="A81" s="103"/>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1:78" ht="12" customHeight="1" x14ac:dyDescent="0.2">
      <c r="A82" s="103"/>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1:78" ht="12" customHeight="1" x14ac:dyDescent="0.2">
      <c r="A83" s="103"/>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1:78" ht="12" customHeight="1" x14ac:dyDescent="0.2">
      <c r="A84" s="103"/>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1:78" ht="12" customHeight="1" x14ac:dyDescent="0.2">
      <c r="A85" s="103"/>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1:78" ht="12" customHeight="1" x14ac:dyDescent="0.2">
      <c r="A86" s="103"/>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1:78" ht="12" customHeight="1" x14ac:dyDescent="0.2">
      <c r="A87" s="103"/>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1:78" ht="12" customHeight="1" x14ac:dyDescent="0.2">
      <c r="A88" s="103"/>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1:78" ht="12" customHeight="1" x14ac:dyDescent="0.2">
      <c r="A89" s="103"/>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1:78" ht="12" customHeight="1" x14ac:dyDescent="0.2">
      <c r="A90" s="103"/>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1:78" ht="12" customHeight="1" x14ac:dyDescent="0.2">
      <c r="A91" s="103"/>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1:78" ht="12" customHeight="1" x14ac:dyDescent="0.2">
      <c r="A92" s="103"/>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1:78" ht="12" customHeight="1" x14ac:dyDescent="0.2">
      <c r="A93" s="103"/>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1:78" ht="12" customHeight="1" x14ac:dyDescent="0.2">
      <c r="A94" s="103"/>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1:78" ht="12" customHeight="1" x14ac:dyDescent="0.2">
      <c r="A95" s="103"/>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1:78" ht="12" customHeight="1" x14ac:dyDescent="0.2">
      <c r="A96" s="103"/>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1:78" ht="12" customHeight="1" x14ac:dyDescent="0.2">
      <c r="A97" s="103"/>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1:78" ht="12" customHeight="1" x14ac:dyDescent="0.2">
      <c r="A98" s="103"/>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1:78" ht="12" customHeight="1" x14ac:dyDescent="0.2">
      <c r="A99" s="103"/>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1:78" ht="12" customHeight="1" x14ac:dyDescent="0.2">
      <c r="A100" s="103"/>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row r="101" spans="1:78" ht="12" customHeight="1" x14ac:dyDescent="0.2">
      <c r="A101" s="103"/>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row>
    <row r="102" spans="1:78" ht="12" customHeight="1" x14ac:dyDescent="0.2">
      <c r="A102" s="103"/>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row>
    <row r="103" spans="1:78" ht="12" customHeight="1" x14ac:dyDescent="0.2">
      <c r="A103" s="103"/>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row>
    <row r="104" spans="1:78" ht="12" customHeight="1" x14ac:dyDescent="0.2">
      <c r="A104" s="103"/>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row>
    <row r="105" spans="1:78" ht="12" customHeight="1" x14ac:dyDescent="0.2">
      <c r="A105" s="103"/>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row>
    <row r="106" spans="1:78" ht="12" customHeight="1" x14ac:dyDescent="0.2">
      <c r="A106" s="103"/>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row>
    <row r="107" spans="1:78" ht="12" customHeight="1" x14ac:dyDescent="0.2">
      <c r="A107" s="103"/>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row>
    <row r="108" spans="1:78" ht="12" customHeight="1" x14ac:dyDescent="0.2">
      <c r="A108" s="103"/>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row>
    <row r="109" spans="1:78" ht="12" customHeight="1" x14ac:dyDescent="0.2">
      <c r="A109" s="103"/>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row>
    <row r="110" spans="1:78" ht="12" customHeight="1" x14ac:dyDescent="0.2">
      <c r="A110" s="103"/>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row>
    <row r="111" spans="1:78" ht="12" customHeight="1" x14ac:dyDescent="0.2">
      <c r="A111" s="103"/>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row>
    <row r="112" spans="1:78" ht="12" customHeight="1" x14ac:dyDescent="0.2">
      <c r="A112" s="103"/>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row>
    <row r="113" spans="1:78" ht="12" customHeight="1" x14ac:dyDescent="0.2">
      <c r="A113" s="103"/>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row>
    <row r="114" spans="1:78" ht="12" customHeight="1" x14ac:dyDescent="0.2">
      <c r="A114" s="103"/>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row>
    <row r="115" spans="1:78" ht="12" customHeight="1" x14ac:dyDescent="0.2">
      <c r="A115" s="103"/>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row>
    <row r="116" spans="1:78" ht="12" customHeight="1" x14ac:dyDescent="0.2">
      <c r="A116" s="103"/>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row>
    <row r="117" spans="1:78" ht="12" customHeight="1" x14ac:dyDescent="0.2">
      <c r="A117" s="103"/>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row>
    <row r="118" spans="1:78" ht="12" customHeight="1" x14ac:dyDescent="0.2">
      <c r="A118" s="103"/>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row>
    <row r="119" spans="1:78" ht="12" customHeight="1" x14ac:dyDescent="0.2">
      <c r="A119" s="103"/>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row>
    <row r="120" spans="1:78" ht="12" customHeight="1" x14ac:dyDescent="0.2">
      <c r="A120" s="103"/>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row>
    <row r="121" spans="1:78" ht="12" customHeight="1" x14ac:dyDescent="0.2">
      <c r="A121" s="103"/>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row>
    <row r="122" spans="1:78" ht="12" customHeight="1" x14ac:dyDescent="0.2">
      <c r="A122" s="103"/>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row>
    <row r="123" spans="1:78" ht="12" customHeight="1" x14ac:dyDescent="0.2">
      <c r="A123" s="103"/>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row>
    <row r="124" spans="1:78" ht="12" customHeight="1" x14ac:dyDescent="0.2">
      <c r="A124" s="103"/>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row>
    <row r="125" spans="1:78" ht="12" customHeight="1" x14ac:dyDescent="0.2">
      <c r="A125" s="103"/>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row>
    <row r="126" spans="1:78" ht="12" customHeight="1" x14ac:dyDescent="0.2">
      <c r="A126" s="103"/>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row>
    <row r="127" spans="1:78" ht="12" customHeight="1" x14ac:dyDescent="0.2">
      <c r="A127" s="103"/>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row>
    <row r="128" spans="1:78" ht="12" customHeight="1" x14ac:dyDescent="0.2">
      <c r="A128" s="103"/>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row>
    <row r="129" spans="1:78" ht="12" customHeight="1" x14ac:dyDescent="0.2">
      <c r="A129" s="103"/>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row>
    <row r="130" spans="1:78" ht="12" customHeight="1" x14ac:dyDescent="0.2">
      <c r="A130" s="103"/>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row>
    <row r="131" spans="1:78" ht="12" customHeight="1" x14ac:dyDescent="0.2">
      <c r="A131" s="103"/>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row>
    <row r="132" spans="1:78" ht="12" customHeight="1" x14ac:dyDescent="0.2">
      <c r="A132" s="103"/>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row>
    <row r="133" spans="1:78" ht="12" customHeight="1" x14ac:dyDescent="0.2">
      <c r="A133" s="103"/>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row>
    <row r="134" spans="1:78" ht="12" customHeight="1" x14ac:dyDescent="0.2">
      <c r="A134" s="103"/>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row>
    <row r="135" spans="1:78" ht="12" customHeight="1" x14ac:dyDescent="0.2">
      <c r="A135" s="103"/>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row>
    <row r="136" spans="1:78" ht="12" customHeight="1" x14ac:dyDescent="0.2">
      <c r="A136" s="103"/>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row>
    <row r="137" spans="1:78" ht="12" customHeight="1" x14ac:dyDescent="0.2">
      <c r="A137" s="103"/>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row>
    <row r="138" spans="1:78" ht="12" customHeight="1" x14ac:dyDescent="0.2">
      <c r="A138" s="103"/>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row>
    <row r="139" spans="1:78" ht="12" customHeight="1" x14ac:dyDescent="0.2">
      <c r="A139" s="103"/>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row>
    <row r="140" spans="1:78" ht="12" customHeight="1" x14ac:dyDescent="0.2">
      <c r="A140" s="103"/>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row>
    <row r="141" spans="1:78" ht="12" customHeight="1" x14ac:dyDescent="0.2">
      <c r="A141" s="103"/>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row>
    <row r="142" spans="1:78" ht="12" customHeight="1" x14ac:dyDescent="0.2">
      <c r="A142" s="103"/>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row>
    <row r="143" spans="1:78" ht="12" customHeight="1" x14ac:dyDescent="0.2">
      <c r="A143" s="103"/>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row>
    <row r="144" spans="1:78" ht="12" customHeight="1" x14ac:dyDescent="0.2">
      <c r="A144" s="103"/>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row>
    <row r="145" spans="1:78" ht="12" customHeight="1" x14ac:dyDescent="0.2">
      <c r="A145" s="103"/>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row>
    <row r="146" spans="1:78" ht="12" customHeight="1" x14ac:dyDescent="0.2">
      <c r="A146" s="103"/>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1:78" ht="12" customHeight="1" x14ac:dyDescent="0.2">
      <c r="A147" s="103"/>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row>
    <row r="148" spans="1:78" ht="12" customHeight="1" x14ac:dyDescent="0.2">
      <c r="A148" s="103"/>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row>
    <row r="149" spans="1:78" ht="12" customHeight="1" x14ac:dyDescent="0.2">
      <c r="A149" s="103"/>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row>
    <row r="150" spans="1:78" ht="12" customHeight="1" x14ac:dyDescent="0.2">
      <c r="A150" s="103"/>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row>
    <row r="151" spans="1:78" ht="12" customHeight="1" x14ac:dyDescent="0.2">
      <c r="A151" s="103"/>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row>
    <row r="152" spans="1:78" ht="12" customHeight="1" x14ac:dyDescent="0.2">
      <c r="A152" s="103"/>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row>
    <row r="153" spans="1:78" ht="12" customHeight="1" x14ac:dyDescent="0.2">
      <c r="A153" s="103"/>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row>
    <row r="154" spans="1:78" ht="12" customHeight="1" x14ac:dyDescent="0.2">
      <c r="A154" s="103"/>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row>
    <row r="155" spans="1:78" ht="12" customHeight="1" x14ac:dyDescent="0.2">
      <c r="A155" s="103"/>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row>
    <row r="156" spans="1:78" ht="12" customHeight="1" x14ac:dyDescent="0.2">
      <c r="A156" s="103"/>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row>
    <row r="157" spans="1:78" ht="12" customHeight="1" x14ac:dyDescent="0.2">
      <c r="A157" s="103"/>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row>
    <row r="158" spans="1:78" ht="12" customHeight="1" x14ac:dyDescent="0.2">
      <c r="A158" s="103"/>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row>
    <row r="159" spans="1:78" ht="12" customHeight="1" x14ac:dyDescent="0.2">
      <c r="A159" s="103"/>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row>
    <row r="160" spans="1:78" ht="12" customHeight="1" x14ac:dyDescent="0.2">
      <c r="A160" s="103"/>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row>
    <row r="161" spans="1:78" ht="12" customHeight="1" x14ac:dyDescent="0.2">
      <c r="A161" s="103"/>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row>
    <row r="162" spans="1:78" ht="12" customHeight="1" x14ac:dyDescent="0.2">
      <c r="A162" s="103"/>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row>
    <row r="163" spans="1:78" ht="12" customHeight="1" x14ac:dyDescent="0.2">
      <c r="A163" s="103"/>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row>
    <row r="164" spans="1:78" ht="12" customHeight="1" x14ac:dyDescent="0.2">
      <c r="A164" s="103"/>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row>
    <row r="165" spans="1:78" ht="12" customHeight="1" x14ac:dyDescent="0.2">
      <c r="A165" s="103"/>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row>
    <row r="166" spans="1:78" ht="12" customHeight="1" x14ac:dyDescent="0.2">
      <c r="A166" s="103"/>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row>
    <row r="167" spans="1:78" ht="12" customHeight="1" x14ac:dyDescent="0.2">
      <c r="A167" s="103"/>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row>
    <row r="168" spans="1:78" ht="12" customHeight="1" x14ac:dyDescent="0.2">
      <c r="A168" s="103"/>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row>
    <row r="169" spans="1:78" ht="12" customHeight="1" x14ac:dyDescent="0.2">
      <c r="A169" s="103"/>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row>
    <row r="170" spans="1:78" ht="12" customHeight="1" x14ac:dyDescent="0.2">
      <c r="A170" s="103"/>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row>
    <row r="171" spans="1:78" ht="12" customHeight="1" x14ac:dyDescent="0.2">
      <c r="A171" s="103"/>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row>
    <row r="172" spans="1:78" ht="12" customHeight="1" x14ac:dyDescent="0.2">
      <c r="A172" s="103"/>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row>
    <row r="173" spans="1:78" ht="12" customHeight="1" x14ac:dyDescent="0.2">
      <c r="A173" s="103"/>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row>
    <row r="174" spans="1:78" ht="12" customHeight="1" x14ac:dyDescent="0.2">
      <c r="A174" s="103"/>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row>
    <row r="175" spans="1:78" ht="12" customHeight="1" x14ac:dyDescent="0.2">
      <c r="A175" s="103"/>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row>
    <row r="176" spans="1:78" ht="12" customHeight="1" x14ac:dyDescent="0.2">
      <c r="A176" s="103"/>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row>
    <row r="177" spans="1:78" ht="12" customHeight="1" x14ac:dyDescent="0.2">
      <c r="A177" s="103"/>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row>
    <row r="178" spans="1:78" ht="12" customHeight="1" x14ac:dyDescent="0.2">
      <c r="A178" s="103"/>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row>
    <row r="179" spans="1:78" ht="12" customHeight="1" x14ac:dyDescent="0.2">
      <c r="A179" s="103"/>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row>
    <row r="180" spans="1:78" ht="12" customHeight="1" x14ac:dyDescent="0.2">
      <c r="A180" s="103"/>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row>
    <row r="181" spans="1:78" ht="12" customHeight="1" x14ac:dyDescent="0.2">
      <c r="A181" s="103"/>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row>
    <row r="182" spans="1:78" ht="12" customHeight="1" x14ac:dyDescent="0.2">
      <c r="A182" s="103"/>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row>
    <row r="183" spans="1:78" ht="12" customHeight="1" x14ac:dyDescent="0.2">
      <c r="A183" s="103"/>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row>
    <row r="184" spans="1:78" ht="12" customHeight="1" x14ac:dyDescent="0.2">
      <c r="A184" s="103"/>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row>
    <row r="185" spans="1:78" ht="12" customHeight="1" x14ac:dyDescent="0.2">
      <c r="A185" s="103"/>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row>
    <row r="186" spans="1:78" ht="12" customHeight="1" x14ac:dyDescent="0.2">
      <c r="A186" s="103"/>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row>
    <row r="187" spans="1:78" ht="12" customHeight="1" x14ac:dyDescent="0.2">
      <c r="A187" s="103"/>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row>
    <row r="188" spans="1:78" ht="12" customHeight="1" x14ac:dyDescent="0.2">
      <c r="A188" s="103"/>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row>
    <row r="189" spans="1:78" ht="12" customHeight="1" x14ac:dyDescent="0.2">
      <c r="A189" s="103"/>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row>
    <row r="190" spans="1:78" ht="12" customHeight="1" x14ac:dyDescent="0.2">
      <c r="A190" s="103"/>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row>
    <row r="191" spans="1:78" ht="12" customHeight="1" x14ac:dyDescent="0.2">
      <c r="A191" s="103"/>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row>
    <row r="192" spans="1:78" ht="12" customHeight="1" x14ac:dyDescent="0.2">
      <c r="A192" s="103"/>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row>
    <row r="193" spans="1:78" ht="12" customHeight="1" x14ac:dyDescent="0.2">
      <c r="A193" s="103"/>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row>
    <row r="194" spans="1:78" ht="12" customHeight="1" x14ac:dyDescent="0.2">
      <c r="A194" s="103"/>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row>
    <row r="195" spans="1:78" ht="12" customHeight="1" x14ac:dyDescent="0.2">
      <c r="A195" s="103"/>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row>
    <row r="196" spans="1:78" ht="12" customHeight="1" x14ac:dyDescent="0.2">
      <c r="A196" s="103"/>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row>
    <row r="197" spans="1:78" ht="12" customHeight="1" x14ac:dyDescent="0.2">
      <c r="A197" s="103"/>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row>
    <row r="198" spans="1:78" ht="12" customHeight="1" x14ac:dyDescent="0.2">
      <c r="A198" s="103"/>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row>
    <row r="199" spans="1:78" ht="12" customHeight="1" x14ac:dyDescent="0.2">
      <c r="A199" s="103"/>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row>
    <row r="200" spans="1:78" ht="12" customHeight="1" x14ac:dyDescent="0.2">
      <c r="A200" s="103"/>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row>
    <row r="201" spans="1:78" ht="12" customHeight="1" x14ac:dyDescent="0.2">
      <c r="A201" s="103"/>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row>
    <row r="202" spans="1:78" ht="12" customHeight="1" x14ac:dyDescent="0.2">
      <c r="A202" s="103"/>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row>
    <row r="203" spans="1:78" ht="12" customHeight="1" x14ac:dyDescent="0.2">
      <c r="A203" s="103"/>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row>
    <row r="204" spans="1:78" ht="12" customHeight="1" x14ac:dyDescent="0.2">
      <c r="A204" s="103"/>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row>
    <row r="205" spans="1:78" ht="12" customHeight="1" x14ac:dyDescent="0.2">
      <c r="A205" s="103"/>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row>
    <row r="206" spans="1:78" ht="12" customHeight="1" x14ac:dyDescent="0.2">
      <c r="A206" s="103"/>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row>
    <row r="207" spans="1:78" ht="12" customHeight="1" x14ac:dyDescent="0.2">
      <c r="A207" s="103"/>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row>
    <row r="208" spans="1:78" ht="12" customHeight="1" x14ac:dyDescent="0.2">
      <c r="A208" s="103"/>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row>
    <row r="209" spans="1:78" ht="12" customHeight="1" x14ac:dyDescent="0.2">
      <c r="A209" s="103"/>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row>
    <row r="210" spans="1:78" ht="12" customHeight="1" x14ac:dyDescent="0.2">
      <c r="A210" s="103"/>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row>
    <row r="211" spans="1:78" ht="12" customHeight="1" x14ac:dyDescent="0.2">
      <c r="A211" s="103"/>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row>
    <row r="212" spans="1:78" ht="12" customHeight="1" x14ac:dyDescent="0.2">
      <c r="A212" s="103"/>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row>
    <row r="213" spans="1:78" ht="12" customHeight="1" x14ac:dyDescent="0.2">
      <c r="A213" s="103"/>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row>
    <row r="214" spans="1:78" ht="12" customHeight="1" x14ac:dyDescent="0.2">
      <c r="A214" s="103"/>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row>
    <row r="215" spans="1:78" ht="12" customHeight="1" x14ac:dyDescent="0.2">
      <c r="A215" s="103"/>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row>
    <row r="216" spans="1:78" ht="12" customHeight="1" x14ac:dyDescent="0.2">
      <c r="A216" s="10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row>
    <row r="217" spans="1:78" ht="12" customHeight="1" x14ac:dyDescent="0.2">
      <c r="A217" s="103"/>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row>
    <row r="218" spans="1:78" ht="12" customHeight="1" x14ac:dyDescent="0.2">
      <c r="A218" s="103"/>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row>
    <row r="219" spans="1:78" ht="12" customHeight="1" x14ac:dyDescent="0.2">
      <c r="A219" s="103"/>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row>
    <row r="220" spans="1:78" ht="12" customHeight="1" x14ac:dyDescent="0.2">
      <c r="A220" s="103"/>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row>
    <row r="221" spans="1:78" ht="12" customHeight="1" x14ac:dyDescent="0.2">
      <c r="A221" s="103"/>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row>
    <row r="222" spans="1:78" ht="12" customHeight="1" x14ac:dyDescent="0.2">
      <c r="A222" s="103"/>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row>
    <row r="223" spans="1:78" ht="12" customHeight="1" x14ac:dyDescent="0.2">
      <c r="A223" s="103"/>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row>
    <row r="224" spans="1:78" ht="12" customHeight="1" x14ac:dyDescent="0.2">
      <c r="A224" s="103"/>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row>
    <row r="225" spans="1:78" ht="12" customHeight="1" x14ac:dyDescent="0.2">
      <c r="A225" s="103"/>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row>
    <row r="226" spans="1:78" ht="12" customHeight="1" x14ac:dyDescent="0.2">
      <c r="A226" s="103"/>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row>
    <row r="227" spans="1:78" ht="12" customHeight="1" x14ac:dyDescent="0.2">
      <c r="A227" s="103"/>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1"/>
      <c r="AL227" s="111"/>
      <c r="AM227" s="111"/>
      <c r="AN227" s="111"/>
      <c r="AO227" s="111"/>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row>
    <row r="228" spans="1:78" ht="12" customHeight="1" x14ac:dyDescent="0.2">
      <c r="A228" s="103"/>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row>
    <row r="229" spans="1:78" ht="12" customHeight="1" x14ac:dyDescent="0.2">
      <c r="A229" s="103"/>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row>
    <row r="230" spans="1:78" ht="12" customHeight="1" x14ac:dyDescent="0.2">
      <c r="A230" s="103"/>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row>
  </sheetData>
  <mergeCells count="28">
    <mergeCell ref="BK4:BN4"/>
    <mergeCell ref="BO4:BR4"/>
    <mergeCell ref="BS4:BV4"/>
    <mergeCell ref="BW4:BZ4"/>
    <mergeCell ref="AQ4:AT4"/>
    <mergeCell ref="AU4:AX4"/>
    <mergeCell ref="AY4:BB4"/>
    <mergeCell ref="BC4:BF4"/>
    <mergeCell ref="BG4:BJ4"/>
    <mergeCell ref="BW1:BZ1"/>
    <mergeCell ref="AY1:BB1"/>
    <mergeCell ref="BC1:BF1"/>
    <mergeCell ref="BG1:BJ1"/>
    <mergeCell ref="BK1:BN1"/>
    <mergeCell ref="BO1:BR1"/>
    <mergeCell ref="BS1:BV1"/>
    <mergeCell ref="AU1:AX1"/>
    <mergeCell ref="B1:E1"/>
    <mergeCell ref="F1:I1"/>
    <mergeCell ref="J1:M1"/>
    <mergeCell ref="N1:Q1"/>
    <mergeCell ref="R1:U1"/>
    <mergeCell ref="V1:Y1"/>
    <mergeCell ref="Z1:AC1"/>
    <mergeCell ref="AD1:AG1"/>
    <mergeCell ref="AH1:AK1"/>
    <mergeCell ref="AL1:AO1"/>
    <mergeCell ref="AQ1:AT1"/>
  </mergeCells>
  <phoneticPr fontId="4"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74"/>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106" customWidth="1"/>
    <col min="2" max="11" width="10.7109375" style="45" customWidth="1"/>
    <col min="12" max="17" width="10.7109375" style="41"/>
    <col min="18" max="18" width="6.7109375" style="55" customWidth="1"/>
    <col min="19" max="28" width="6.7109375" style="54" customWidth="1"/>
    <col min="29" max="85" width="10.7109375" style="41"/>
    <col min="86" max="16384" width="10.7109375" style="40"/>
  </cols>
  <sheetData>
    <row r="1" spans="1:85" s="159" customFormat="1" ht="12" customHeight="1" x14ac:dyDescent="0.2">
      <c r="A1" s="155"/>
      <c r="B1" s="156" t="s">
        <v>11</v>
      </c>
      <c r="C1" s="156" t="s">
        <v>10</v>
      </c>
      <c r="D1" s="156" t="s">
        <v>9</v>
      </c>
      <c r="E1" s="156" t="s">
        <v>8</v>
      </c>
      <c r="F1" s="156" t="s">
        <v>7</v>
      </c>
      <c r="G1" s="156" t="s">
        <v>6</v>
      </c>
      <c r="H1" s="156" t="s">
        <v>12</v>
      </c>
      <c r="I1" s="156" t="s">
        <v>4</v>
      </c>
      <c r="J1" s="156" t="s">
        <v>3</v>
      </c>
      <c r="K1" s="156" t="s">
        <v>2</v>
      </c>
      <c r="L1" s="157"/>
      <c r="M1" s="157"/>
      <c r="N1" s="157"/>
      <c r="O1" s="157"/>
      <c r="P1" s="157"/>
      <c r="Q1" s="157"/>
      <c r="R1" s="158"/>
      <c r="S1" s="158" t="s">
        <v>113</v>
      </c>
      <c r="T1" s="158" t="s">
        <v>112</v>
      </c>
      <c r="U1" s="158" t="s">
        <v>104</v>
      </c>
      <c r="V1" s="158" t="s">
        <v>111</v>
      </c>
      <c r="W1" s="158" t="s">
        <v>105</v>
      </c>
      <c r="X1" s="158" t="s">
        <v>107</v>
      </c>
      <c r="Y1" s="158" t="s">
        <v>110</v>
      </c>
      <c r="Z1" s="158" t="s">
        <v>106</v>
      </c>
      <c r="AA1" s="158" t="s">
        <v>109</v>
      </c>
      <c r="AB1" s="158" t="s">
        <v>108</v>
      </c>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row>
    <row r="2" spans="1:85" s="159" customFormat="1" ht="12" customHeight="1" x14ac:dyDescent="0.2">
      <c r="A2" s="160" t="s">
        <v>673</v>
      </c>
      <c r="B2" s="161" t="s">
        <v>591</v>
      </c>
      <c r="C2" s="161" t="s">
        <v>556</v>
      </c>
      <c r="D2" s="161" t="s">
        <v>557</v>
      </c>
      <c r="E2" s="161" t="s">
        <v>558</v>
      </c>
      <c r="F2" s="161" t="s">
        <v>559</v>
      </c>
      <c r="G2" s="161" t="s">
        <v>560</v>
      </c>
      <c r="H2" s="161" t="s">
        <v>561</v>
      </c>
      <c r="I2" s="161" t="s">
        <v>562</v>
      </c>
      <c r="J2" s="161" t="s">
        <v>563</v>
      </c>
      <c r="K2" s="161" t="s">
        <v>564</v>
      </c>
      <c r="L2" s="157"/>
      <c r="M2" s="157"/>
      <c r="N2" s="157"/>
      <c r="O2" s="157"/>
      <c r="P2" s="157"/>
      <c r="Q2" s="157"/>
      <c r="R2" s="158"/>
      <c r="S2" s="158"/>
      <c r="T2" s="158"/>
      <c r="U2" s="158"/>
      <c r="V2" s="158"/>
      <c r="W2" s="158"/>
      <c r="X2" s="158"/>
      <c r="Y2" s="158"/>
      <c r="Z2" s="158"/>
      <c r="AA2" s="158"/>
      <c r="AB2" s="158"/>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row>
    <row r="3" spans="1:85" s="47" customFormat="1" ht="12" hidden="1" customHeight="1" x14ac:dyDescent="0.2">
      <c r="A3" s="124" t="s">
        <v>148</v>
      </c>
      <c r="B3" s="123"/>
      <c r="C3" s="123"/>
      <c r="D3" s="123"/>
      <c r="E3" s="123"/>
      <c r="F3" s="123"/>
      <c r="G3" s="123"/>
      <c r="H3" s="123"/>
      <c r="I3" s="123"/>
      <c r="J3" s="123"/>
      <c r="K3" s="123"/>
      <c r="L3" s="46"/>
      <c r="M3" s="46"/>
      <c r="N3" s="46"/>
      <c r="O3" s="46"/>
      <c r="P3" s="46"/>
      <c r="Q3" s="46"/>
      <c r="R3" s="51"/>
      <c r="S3" s="52"/>
      <c r="T3" s="52"/>
      <c r="U3" s="52"/>
      <c r="V3" s="52"/>
      <c r="W3" s="52"/>
      <c r="X3" s="52"/>
      <c r="Y3" s="52"/>
      <c r="Z3" s="52"/>
      <c r="AA3" s="52"/>
      <c r="AB3" s="52"/>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row>
    <row r="4" spans="1:85" s="159" customFormat="1" ht="12" customHeight="1" x14ac:dyDescent="0.2">
      <c r="A4" s="124" t="s">
        <v>30</v>
      </c>
      <c r="B4" s="162" t="s">
        <v>565</v>
      </c>
      <c r="C4" s="162" t="s">
        <v>565</v>
      </c>
      <c r="D4" s="162" t="s">
        <v>565</v>
      </c>
      <c r="E4" s="162" t="s">
        <v>565</v>
      </c>
      <c r="F4" s="162" t="s">
        <v>565</v>
      </c>
      <c r="G4" s="162" t="s">
        <v>565</v>
      </c>
      <c r="H4" s="162" t="s">
        <v>565</v>
      </c>
      <c r="I4" s="162" t="s">
        <v>565</v>
      </c>
      <c r="J4" s="162" t="s">
        <v>565</v>
      </c>
      <c r="K4" s="162" t="s">
        <v>565</v>
      </c>
      <c r="L4" s="157"/>
      <c r="M4" s="157"/>
      <c r="N4" s="157"/>
      <c r="O4" s="157"/>
      <c r="P4" s="157"/>
      <c r="Q4" s="157"/>
      <c r="R4" s="158"/>
      <c r="S4" s="158"/>
      <c r="T4" s="158"/>
      <c r="U4" s="158"/>
      <c r="V4" s="158"/>
      <c r="W4" s="158"/>
      <c r="X4" s="158"/>
      <c r="Y4" s="158"/>
      <c r="Z4" s="158"/>
      <c r="AA4" s="158"/>
      <c r="AB4" s="158"/>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row>
    <row r="5" spans="1:85" s="47" customFormat="1" ht="12" hidden="1" customHeight="1" x14ac:dyDescent="0.2">
      <c r="A5" s="124" t="s">
        <v>74</v>
      </c>
      <c r="B5" s="123" t="s">
        <v>325</v>
      </c>
      <c r="C5" s="123" t="s">
        <v>325</v>
      </c>
      <c r="D5" s="123" t="s">
        <v>325</v>
      </c>
      <c r="E5" s="123" t="s">
        <v>325</v>
      </c>
      <c r="F5" s="123" t="s">
        <v>325</v>
      </c>
      <c r="G5" s="123" t="s">
        <v>325</v>
      </c>
      <c r="H5" s="123" t="s">
        <v>325</v>
      </c>
      <c r="I5" s="123" t="s">
        <v>325</v>
      </c>
      <c r="J5" s="123" t="s">
        <v>325</v>
      </c>
      <c r="K5" s="123" t="s">
        <v>325</v>
      </c>
      <c r="L5" s="46"/>
      <c r="M5" s="46"/>
      <c r="N5" s="46"/>
      <c r="O5" s="46"/>
      <c r="P5" s="46"/>
      <c r="Q5" s="46"/>
      <c r="R5" s="51"/>
      <c r="S5" s="52"/>
      <c r="T5" s="52"/>
      <c r="U5" s="52"/>
      <c r="V5" s="52"/>
      <c r="W5" s="52"/>
      <c r="X5" s="52"/>
      <c r="Y5" s="52"/>
      <c r="Z5" s="52"/>
      <c r="AA5" s="52"/>
      <c r="AB5" s="52"/>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row>
    <row r="6" spans="1:85" s="47" customFormat="1" ht="12" hidden="1" customHeight="1" x14ac:dyDescent="0.2">
      <c r="A6" s="124" t="s">
        <v>76</v>
      </c>
      <c r="B6" s="123"/>
      <c r="C6" s="123"/>
      <c r="D6" s="123"/>
      <c r="E6" s="123"/>
      <c r="F6" s="123"/>
      <c r="G6" s="123"/>
      <c r="H6" s="123"/>
      <c r="I6" s="123"/>
      <c r="J6" s="123"/>
      <c r="K6" s="123"/>
      <c r="L6" s="46"/>
      <c r="M6" s="46"/>
      <c r="N6" s="46"/>
      <c r="O6" s="46"/>
      <c r="P6" s="46"/>
      <c r="Q6" s="46"/>
      <c r="R6" s="51"/>
      <c r="S6" s="52"/>
      <c r="T6" s="52"/>
      <c r="U6" s="52"/>
      <c r="V6" s="52"/>
      <c r="W6" s="52"/>
      <c r="X6" s="52"/>
      <c r="Y6" s="52"/>
      <c r="Z6" s="52"/>
      <c r="AA6" s="52"/>
      <c r="AB6" s="52"/>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row>
    <row r="7" spans="1:85" s="47" customFormat="1" ht="12" hidden="1" customHeight="1" x14ac:dyDescent="0.2">
      <c r="A7" s="124" t="s">
        <v>153</v>
      </c>
      <c r="B7" s="123" t="s">
        <v>0</v>
      </c>
      <c r="C7" s="123" t="s">
        <v>0</v>
      </c>
      <c r="D7" s="123" t="s">
        <v>0</v>
      </c>
      <c r="E7" s="123" t="s">
        <v>0</v>
      </c>
      <c r="F7" s="123" t="s">
        <v>0</v>
      </c>
      <c r="G7" s="123" t="s">
        <v>0</v>
      </c>
      <c r="H7" s="123" t="s">
        <v>0</v>
      </c>
      <c r="I7" s="123" t="s">
        <v>0</v>
      </c>
      <c r="J7" s="123" t="s">
        <v>0</v>
      </c>
      <c r="K7" s="123" t="s">
        <v>0</v>
      </c>
      <c r="L7" s="46"/>
      <c r="M7" s="46"/>
      <c r="N7" s="46"/>
      <c r="O7" s="46"/>
      <c r="P7" s="46"/>
      <c r="Q7" s="46"/>
      <c r="R7" s="51"/>
      <c r="S7" s="52"/>
      <c r="T7" s="52"/>
      <c r="U7" s="52"/>
      <c r="V7" s="52"/>
      <c r="W7" s="52"/>
      <c r="X7" s="52"/>
      <c r="Y7" s="52"/>
      <c r="Z7" s="52"/>
      <c r="AA7" s="52"/>
      <c r="AB7" s="52"/>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row>
    <row r="8" spans="1:85" s="47" customFormat="1" ht="12" hidden="1" customHeight="1" x14ac:dyDescent="0.2">
      <c r="A8" s="124" t="s">
        <v>154</v>
      </c>
      <c r="B8" s="123" t="s">
        <v>326</v>
      </c>
      <c r="C8" s="123" t="s">
        <v>327</v>
      </c>
      <c r="D8" s="123" t="s">
        <v>328</v>
      </c>
      <c r="E8" s="123" t="s">
        <v>329</v>
      </c>
      <c r="F8" s="123" t="s">
        <v>330</v>
      </c>
      <c r="G8" s="123" t="s">
        <v>331</v>
      </c>
      <c r="H8" s="123" t="s">
        <v>332</v>
      </c>
      <c r="I8" s="123" t="s">
        <v>333</v>
      </c>
      <c r="J8" s="123" t="s">
        <v>334</v>
      </c>
      <c r="K8" s="123" t="s">
        <v>335</v>
      </c>
      <c r="L8" s="46"/>
      <c r="M8" s="46"/>
      <c r="N8" s="46"/>
      <c r="O8" s="46"/>
      <c r="P8" s="46"/>
      <c r="Q8" s="46"/>
      <c r="R8" s="51"/>
      <c r="S8" s="52"/>
      <c r="T8" s="52"/>
      <c r="U8" s="52"/>
      <c r="V8" s="52"/>
      <c r="W8" s="52"/>
      <c r="X8" s="52"/>
      <c r="Y8" s="52"/>
      <c r="Z8" s="52"/>
      <c r="AA8" s="52"/>
      <c r="AB8" s="52"/>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row>
    <row r="9" spans="1:85" ht="12" customHeight="1" x14ac:dyDescent="0.2">
      <c r="A9" s="107">
        <v>35826</v>
      </c>
      <c r="B9" s="122">
        <f t="shared" ref="B9:C20" si="0">S9</f>
        <v>5.7317073169999997</v>
      </c>
      <c r="C9" s="122">
        <f t="shared" si="0"/>
        <v>4.6153846153846212</v>
      </c>
      <c r="D9" s="122">
        <f t="shared" ref="D9:D20" si="1">U9</f>
        <v>5.9902200488997526</v>
      </c>
      <c r="E9" s="122">
        <f t="shared" ref="E9:E20" si="2">V9</f>
        <v>5.903614457831341</v>
      </c>
      <c r="F9" s="122">
        <f t="shared" ref="F9:F20" si="3">W9</f>
        <v>5.5222088835534366</v>
      </c>
      <c r="G9" s="122">
        <f t="shared" ref="G9:G20" si="4">X9</f>
        <v>5.3140096618357502</v>
      </c>
      <c r="H9" s="122">
        <f t="shared" ref="H9:H20" si="5">Y9</f>
        <v>5.2890528905289003</v>
      </c>
      <c r="I9" s="122">
        <f t="shared" ref="I9:I20" si="6">Z9</f>
        <v>5.8608058608058622</v>
      </c>
      <c r="J9" s="122">
        <f t="shared" ref="J9:J20" si="7">AA9</f>
        <v>6.7247820672478253</v>
      </c>
      <c r="K9" s="122">
        <f t="shared" ref="K9:K20" si="8">AB9</f>
        <v>5.3462940461725506</v>
      </c>
      <c r="R9" s="53" t="s">
        <v>83</v>
      </c>
      <c r="S9" s="54">
        <v>5.7317073169999997</v>
      </c>
      <c r="T9" s="54">
        <v>4.6153846153846212</v>
      </c>
      <c r="U9" s="54">
        <v>5.9902200488997526</v>
      </c>
      <c r="V9" s="54">
        <v>5.903614457831341</v>
      </c>
      <c r="W9" s="54">
        <v>5.5222088835534366</v>
      </c>
      <c r="X9" s="54">
        <v>5.3140096618357502</v>
      </c>
      <c r="Y9" s="54">
        <v>5.2890528905289003</v>
      </c>
      <c r="Z9" s="54">
        <v>5.8608058608058622</v>
      </c>
      <c r="AA9" s="54">
        <v>6.7247820672478253</v>
      </c>
      <c r="AB9" s="54">
        <v>5.3462940461725506</v>
      </c>
    </row>
    <row r="10" spans="1:85" ht="12" customHeight="1" x14ac:dyDescent="0.2">
      <c r="A10" s="107">
        <v>35854</v>
      </c>
      <c r="B10" s="122">
        <f t="shared" si="0"/>
        <v>5.3333333329999997</v>
      </c>
      <c r="C10" s="122">
        <f t="shared" si="0"/>
        <v>4.6044864226682414</v>
      </c>
      <c r="D10" s="122">
        <f t="shared" si="1"/>
        <v>5.846528623629732</v>
      </c>
      <c r="E10" s="122">
        <f t="shared" si="2"/>
        <v>5.5023923444976086</v>
      </c>
      <c r="F10" s="122">
        <f t="shared" si="3"/>
        <v>5.3827751196172224</v>
      </c>
      <c r="G10" s="122">
        <f t="shared" si="4"/>
        <v>4.9219687875150075</v>
      </c>
      <c r="H10" s="122">
        <f t="shared" si="5"/>
        <v>4.8899755501222497</v>
      </c>
      <c r="I10" s="122">
        <f t="shared" si="6"/>
        <v>5.7108140947752073</v>
      </c>
      <c r="J10" s="122">
        <f t="shared" si="7"/>
        <v>6.3040791100123617</v>
      </c>
      <c r="K10" s="122">
        <f t="shared" si="8"/>
        <v>5.3140096618357502</v>
      </c>
      <c r="R10" s="53" t="s">
        <v>84</v>
      </c>
      <c r="S10" s="54">
        <v>5.3333333329999997</v>
      </c>
      <c r="T10" s="54">
        <v>4.6044864226682414</v>
      </c>
      <c r="U10" s="54">
        <v>5.846528623629732</v>
      </c>
      <c r="V10" s="54">
        <v>5.5023923444976086</v>
      </c>
      <c r="W10" s="54">
        <v>5.3827751196172224</v>
      </c>
      <c r="X10" s="54">
        <v>4.9219687875150075</v>
      </c>
      <c r="Y10" s="54">
        <v>4.8899755501222497</v>
      </c>
      <c r="Z10" s="54">
        <v>5.7108140947752073</v>
      </c>
      <c r="AA10" s="54">
        <v>6.3040791100123617</v>
      </c>
      <c r="AB10" s="54">
        <v>5.3140096618357502</v>
      </c>
    </row>
    <row r="11" spans="1:85" ht="12" customHeight="1" x14ac:dyDescent="0.2">
      <c r="A11" s="107">
        <v>35885</v>
      </c>
      <c r="B11" s="122">
        <f t="shared" si="0"/>
        <v>5.4216867469999999</v>
      </c>
      <c r="C11" s="122">
        <f t="shared" si="0"/>
        <v>4.9411764705882488</v>
      </c>
      <c r="D11" s="122">
        <f t="shared" si="1"/>
        <v>6.3030303030302992</v>
      </c>
      <c r="E11" s="122">
        <f t="shared" si="2"/>
        <v>5.3380782918149405</v>
      </c>
      <c r="F11" s="122">
        <f t="shared" si="3"/>
        <v>5.3444180522565388</v>
      </c>
      <c r="G11" s="122">
        <f t="shared" si="4"/>
        <v>4.898446833930703</v>
      </c>
      <c r="H11" s="122">
        <f t="shared" si="5"/>
        <v>5.2247873633049835</v>
      </c>
      <c r="I11" s="122">
        <f t="shared" si="6"/>
        <v>5.5488540410132625</v>
      </c>
      <c r="J11" s="122">
        <f t="shared" si="7"/>
        <v>6.5110565110565011</v>
      </c>
      <c r="K11" s="122">
        <f t="shared" si="8"/>
        <v>5.5354993983153022</v>
      </c>
      <c r="R11" s="53" t="s">
        <v>85</v>
      </c>
      <c r="S11" s="54">
        <v>5.4216867469999999</v>
      </c>
      <c r="T11" s="54">
        <v>4.9411764705882488</v>
      </c>
      <c r="U11" s="54">
        <v>6.3030303030302992</v>
      </c>
      <c r="V11" s="54">
        <v>5.3380782918149405</v>
      </c>
      <c r="W11" s="54">
        <v>5.3444180522565388</v>
      </c>
      <c r="X11" s="54">
        <v>4.898446833930703</v>
      </c>
      <c r="Y11" s="54">
        <v>5.2247873633049835</v>
      </c>
      <c r="Z11" s="54">
        <v>5.5488540410132625</v>
      </c>
      <c r="AA11" s="54">
        <v>6.5110565110565011</v>
      </c>
      <c r="AB11" s="54">
        <v>5.5354993983153022</v>
      </c>
    </row>
    <row r="12" spans="1:85" ht="12" customHeight="1" x14ac:dyDescent="0.2">
      <c r="A12" s="107">
        <v>35915</v>
      </c>
      <c r="B12" s="122">
        <f t="shared" si="0"/>
        <v>5.017921147</v>
      </c>
      <c r="C12" s="122">
        <f t="shared" si="0"/>
        <v>4.3173862310385003</v>
      </c>
      <c r="D12" s="122">
        <f t="shared" si="1"/>
        <v>5.3892215568862367</v>
      </c>
      <c r="E12" s="122">
        <f t="shared" si="2"/>
        <v>4.705882352941182</v>
      </c>
      <c r="F12" s="122">
        <f t="shared" si="3"/>
        <v>4.9469964664310861</v>
      </c>
      <c r="G12" s="122">
        <f t="shared" si="4"/>
        <v>4.3786982248520845</v>
      </c>
      <c r="H12" s="122">
        <f t="shared" si="5"/>
        <v>5.0724637681159424</v>
      </c>
      <c r="I12" s="122">
        <f t="shared" si="6"/>
        <v>5.1373954599760907</v>
      </c>
      <c r="J12" s="122">
        <f t="shared" si="7"/>
        <v>6.0753341433778862</v>
      </c>
      <c r="K12" s="122">
        <f t="shared" si="8"/>
        <v>5.1251489868891609</v>
      </c>
      <c r="R12" s="53" t="s">
        <v>86</v>
      </c>
      <c r="S12" s="54">
        <v>5.017921147</v>
      </c>
      <c r="T12" s="54">
        <v>4.3173862310385003</v>
      </c>
      <c r="U12" s="54">
        <v>5.3892215568862367</v>
      </c>
      <c r="V12" s="54">
        <v>4.705882352941182</v>
      </c>
      <c r="W12" s="54">
        <v>4.9469964664310861</v>
      </c>
      <c r="X12" s="54">
        <v>4.3786982248520845</v>
      </c>
      <c r="Y12" s="54">
        <v>5.0724637681159424</v>
      </c>
      <c r="Z12" s="54">
        <v>5.1373954599760907</v>
      </c>
      <c r="AA12" s="54">
        <v>6.0753341433778862</v>
      </c>
      <c r="AB12" s="54">
        <v>5.1251489868891609</v>
      </c>
    </row>
    <row r="13" spans="1:85" ht="12" customHeight="1" x14ac:dyDescent="0.2">
      <c r="A13" s="107">
        <v>35946</v>
      </c>
      <c r="B13" s="122">
        <f t="shared" si="0"/>
        <v>5.1190476189999998</v>
      </c>
      <c r="C13" s="122">
        <f t="shared" si="0"/>
        <v>4.4237485448195502</v>
      </c>
      <c r="D13" s="122">
        <f t="shared" si="1"/>
        <v>5.7279236276849721</v>
      </c>
      <c r="E13" s="122">
        <f t="shared" si="2"/>
        <v>4.8065650644783187</v>
      </c>
      <c r="F13" s="122">
        <f t="shared" si="3"/>
        <v>5.1703877790834296</v>
      </c>
      <c r="G13" s="122">
        <f t="shared" si="4"/>
        <v>4.8463356973995397</v>
      </c>
      <c r="H13" s="122">
        <f t="shared" si="5"/>
        <v>5.4151624548736566</v>
      </c>
      <c r="I13" s="122">
        <f t="shared" si="6"/>
        <v>5.2443384982121533</v>
      </c>
      <c r="J13" s="122">
        <f t="shared" si="7"/>
        <v>6.4320388349514479</v>
      </c>
      <c r="K13" s="122">
        <f t="shared" si="8"/>
        <v>5.1068883610451365</v>
      </c>
      <c r="R13" s="53" t="s">
        <v>87</v>
      </c>
      <c r="S13" s="54">
        <v>5.1190476189999998</v>
      </c>
      <c r="T13" s="54">
        <v>4.4237485448195502</v>
      </c>
      <c r="U13" s="54">
        <v>5.7279236276849721</v>
      </c>
      <c r="V13" s="54">
        <v>4.8065650644783187</v>
      </c>
      <c r="W13" s="54">
        <v>5.1703877790834296</v>
      </c>
      <c r="X13" s="54">
        <v>4.8463356973995397</v>
      </c>
      <c r="Y13" s="54">
        <v>5.4151624548736566</v>
      </c>
      <c r="Z13" s="54">
        <v>5.2443384982121533</v>
      </c>
      <c r="AA13" s="54">
        <v>6.4320388349514479</v>
      </c>
      <c r="AB13" s="54">
        <v>5.1068883610451365</v>
      </c>
    </row>
    <row r="14" spans="1:85" ht="12" customHeight="1" x14ac:dyDescent="0.2">
      <c r="A14" s="107">
        <v>35976</v>
      </c>
      <c r="B14" s="122">
        <f t="shared" si="0"/>
        <v>5.2256532069999997</v>
      </c>
      <c r="C14" s="122">
        <f t="shared" si="0"/>
        <v>4.5296167247386832</v>
      </c>
      <c r="D14" s="122">
        <f t="shared" si="1"/>
        <v>5.8333333333333348</v>
      </c>
      <c r="E14" s="122">
        <f t="shared" si="2"/>
        <v>5.3927315357561678</v>
      </c>
      <c r="F14" s="122">
        <f t="shared" si="3"/>
        <v>5.2693208430913296</v>
      </c>
      <c r="G14" s="122">
        <f t="shared" si="4"/>
        <v>4.9469964664310861</v>
      </c>
      <c r="H14" s="122">
        <f t="shared" si="5"/>
        <v>5.6490384615384581</v>
      </c>
      <c r="I14" s="122">
        <f t="shared" si="6"/>
        <v>5.3444180522565388</v>
      </c>
      <c r="J14" s="122">
        <f t="shared" si="7"/>
        <v>6.4009661835748854</v>
      </c>
      <c r="K14" s="122">
        <f t="shared" si="8"/>
        <v>5.3380782918149405</v>
      </c>
      <c r="R14" s="53" t="s">
        <v>88</v>
      </c>
      <c r="S14" s="54">
        <v>5.2256532069999997</v>
      </c>
      <c r="T14" s="54">
        <v>4.5296167247386832</v>
      </c>
      <c r="U14" s="54">
        <v>5.8333333333333348</v>
      </c>
      <c r="V14" s="54">
        <v>5.3927315357561678</v>
      </c>
      <c r="W14" s="54">
        <v>5.2693208430913296</v>
      </c>
      <c r="X14" s="54">
        <v>4.9469964664310861</v>
      </c>
      <c r="Y14" s="54">
        <v>5.6490384615384581</v>
      </c>
      <c r="Z14" s="54">
        <v>5.3444180522565388</v>
      </c>
      <c r="AA14" s="54">
        <v>6.4009661835748854</v>
      </c>
      <c r="AB14" s="54">
        <v>5.3380782918149405</v>
      </c>
    </row>
    <row r="15" spans="1:85" ht="12" customHeight="1" x14ac:dyDescent="0.2">
      <c r="A15" s="107">
        <v>36007</v>
      </c>
      <c r="B15" s="122">
        <f t="shared" si="0"/>
        <v>6.5804935369999997</v>
      </c>
      <c r="C15" s="122">
        <f t="shared" si="0"/>
        <v>5.7405281285878296</v>
      </c>
      <c r="D15" s="122">
        <f t="shared" si="1"/>
        <v>6.9657615112160398</v>
      </c>
      <c r="E15" s="122">
        <f t="shared" si="2"/>
        <v>5.555555555555558</v>
      </c>
      <c r="F15" s="122">
        <f t="shared" si="3"/>
        <v>6.1771561771561734</v>
      </c>
      <c r="G15" s="122">
        <f t="shared" si="4"/>
        <v>6.2060889929742347</v>
      </c>
      <c r="H15" s="122">
        <f t="shared" si="5"/>
        <v>7.151370679380209</v>
      </c>
      <c r="I15" s="122">
        <f t="shared" si="6"/>
        <v>6.9330199764982448</v>
      </c>
      <c r="J15" s="122">
        <f t="shared" si="7"/>
        <v>8.2833133253301447</v>
      </c>
      <c r="K15" s="122">
        <f t="shared" si="8"/>
        <v>6.7296340023612844</v>
      </c>
      <c r="R15" s="53" t="s">
        <v>89</v>
      </c>
      <c r="S15" s="54">
        <v>6.5804935369999997</v>
      </c>
      <c r="T15" s="54">
        <v>5.7405281285878296</v>
      </c>
      <c r="U15" s="54">
        <v>6.9657615112160398</v>
      </c>
      <c r="V15" s="54">
        <v>5.555555555555558</v>
      </c>
      <c r="W15" s="54">
        <v>6.1771561771561734</v>
      </c>
      <c r="X15" s="54">
        <v>6.2060889929742347</v>
      </c>
      <c r="Y15" s="54">
        <v>7.151370679380209</v>
      </c>
      <c r="Z15" s="54">
        <v>6.9330199764982448</v>
      </c>
      <c r="AA15" s="54">
        <v>8.2833133253301447</v>
      </c>
      <c r="AB15" s="54">
        <v>6.7296340023612844</v>
      </c>
    </row>
    <row r="16" spans="1:85" ht="12" customHeight="1" x14ac:dyDescent="0.2">
      <c r="A16" s="107">
        <v>36038</v>
      </c>
      <c r="B16" s="122">
        <f t="shared" si="0"/>
        <v>7.6291079809999998</v>
      </c>
      <c r="C16" s="122">
        <f t="shared" si="0"/>
        <v>6.9954128440366858</v>
      </c>
      <c r="D16" s="122">
        <f t="shared" si="1"/>
        <v>7.9102715466351947</v>
      </c>
      <c r="E16" s="122">
        <f t="shared" si="2"/>
        <v>6.604866743916582</v>
      </c>
      <c r="F16" s="122">
        <f t="shared" si="3"/>
        <v>6.8604651162790686</v>
      </c>
      <c r="G16" s="122">
        <f t="shared" si="4"/>
        <v>7.3684210526315796</v>
      </c>
      <c r="H16" s="122">
        <f t="shared" si="5"/>
        <v>8.1048867699642368</v>
      </c>
      <c r="I16" s="122">
        <f t="shared" si="6"/>
        <v>7.863849765258224</v>
      </c>
      <c r="J16" s="122">
        <f t="shared" si="7"/>
        <v>8.323424494649224</v>
      </c>
      <c r="K16" s="122">
        <f t="shared" si="8"/>
        <v>7.0422535211267512</v>
      </c>
      <c r="R16" s="53" t="s">
        <v>90</v>
      </c>
      <c r="S16" s="54">
        <v>7.6291079809999998</v>
      </c>
      <c r="T16" s="54">
        <v>6.9954128440366858</v>
      </c>
      <c r="U16" s="54">
        <v>7.9102715466351947</v>
      </c>
      <c r="V16" s="54">
        <v>6.604866743916582</v>
      </c>
      <c r="W16" s="54">
        <v>6.8604651162790686</v>
      </c>
      <c r="X16" s="54">
        <v>7.3684210526315796</v>
      </c>
      <c r="Y16" s="54">
        <v>8.1048867699642368</v>
      </c>
      <c r="Z16" s="54">
        <v>7.863849765258224</v>
      </c>
      <c r="AA16" s="54">
        <v>8.323424494649224</v>
      </c>
      <c r="AB16" s="54">
        <v>7.0422535211267512</v>
      </c>
    </row>
    <row r="17" spans="1:28" ht="12" customHeight="1" x14ac:dyDescent="0.2">
      <c r="A17" s="107">
        <v>36068</v>
      </c>
      <c r="B17" s="122">
        <f t="shared" si="0"/>
        <v>8.9953271029999993</v>
      </c>
      <c r="C17" s="122">
        <f t="shared" si="0"/>
        <v>8.2285714285714295</v>
      </c>
      <c r="D17" s="122">
        <f t="shared" si="1"/>
        <v>9.1549295774647774</v>
      </c>
      <c r="E17" s="122">
        <f t="shared" si="2"/>
        <v>7.2664359861591699</v>
      </c>
      <c r="F17" s="122">
        <f t="shared" si="3"/>
        <v>7.1510957324106172</v>
      </c>
      <c r="G17" s="122">
        <f t="shared" si="4"/>
        <v>8.2654249126891557</v>
      </c>
      <c r="H17" s="122">
        <f t="shared" si="5"/>
        <v>9.1340450771055792</v>
      </c>
      <c r="I17" s="122">
        <f t="shared" si="6"/>
        <v>9.1121495327102906</v>
      </c>
      <c r="J17" s="122">
        <f t="shared" si="7"/>
        <v>9.7156398104265342</v>
      </c>
      <c r="K17" s="122">
        <f t="shared" si="8"/>
        <v>7.6023391812865437</v>
      </c>
      <c r="R17" s="53" t="s">
        <v>91</v>
      </c>
      <c r="S17" s="54">
        <v>8.9953271029999993</v>
      </c>
      <c r="T17" s="54">
        <v>8.2285714285714295</v>
      </c>
      <c r="U17" s="54">
        <v>9.1549295774647774</v>
      </c>
      <c r="V17" s="54">
        <v>7.2664359861591699</v>
      </c>
      <c r="W17" s="54">
        <v>7.1510957324106172</v>
      </c>
      <c r="X17" s="54">
        <v>8.2654249126891557</v>
      </c>
      <c r="Y17" s="54">
        <v>9.1340450771055792</v>
      </c>
      <c r="Z17" s="54">
        <v>9.1121495327102906</v>
      </c>
      <c r="AA17" s="54">
        <v>9.7156398104265342</v>
      </c>
      <c r="AB17" s="54">
        <v>7.6023391812865437</v>
      </c>
    </row>
    <row r="18" spans="1:28" ht="12" customHeight="1" x14ac:dyDescent="0.2">
      <c r="A18" s="107">
        <v>36099</v>
      </c>
      <c r="B18" s="122">
        <f t="shared" si="0"/>
        <v>8.9534883720000007</v>
      </c>
      <c r="C18" s="122">
        <f t="shared" si="0"/>
        <v>8.2004555808656185</v>
      </c>
      <c r="D18" s="122">
        <f t="shared" si="1"/>
        <v>9.3676814988290502</v>
      </c>
      <c r="E18" s="122">
        <f t="shared" si="2"/>
        <v>6.8965517241379226</v>
      </c>
      <c r="F18" s="122">
        <f t="shared" si="3"/>
        <v>7.4798619102416586</v>
      </c>
      <c r="G18" s="122">
        <f t="shared" si="4"/>
        <v>8.1018518518518601</v>
      </c>
      <c r="H18" s="122">
        <f t="shared" si="5"/>
        <v>9.4674556213017791</v>
      </c>
      <c r="I18" s="122">
        <f t="shared" si="6"/>
        <v>9.0697674418604546</v>
      </c>
      <c r="J18" s="122">
        <f t="shared" si="7"/>
        <v>9.681227863046038</v>
      </c>
      <c r="K18" s="122">
        <f t="shared" si="8"/>
        <v>7.8271028037383283</v>
      </c>
      <c r="R18" s="53" t="s">
        <v>92</v>
      </c>
      <c r="S18" s="54">
        <v>8.9534883720000007</v>
      </c>
      <c r="T18" s="54">
        <v>8.2004555808656185</v>
      </c>
      <c r="U18" s="54">
        <v>9.3676814988290502</v>
      </c>
      <c r="V18" s="54">
        <v>6.8965517241379226</v>
      </c>
      <c r="W18" s="54">
        <v>7.4798619102416586</v>
      </c>
      <c r="X18" s="54">
        <v>8.1018518518518601</v>
      </c>
      <c r="Y18" s="54">
        <v>9.4674556213017791</v>
      </c>
      <c r="Z18" s="54">
        <v>9.0697674418604546</v>
      </c>
      <c r="AA18" s="54">
        <v>9.681227863046038</v>
      </c>
      <c r="AB18" s="54">
        <v>7.8271028037383283</v>
      </c>
    </row>
    <row r="19" spans="1:28" ht="12" customHeight="1" x14ac:dyDescent="0.2">
      <c r="A19" s="107">
        <v>36129</v>
      </c>
      <c r="B19" s="122">
        <f t="shared" si="0"/>
        <v>9.3348891480000002</v>
      </c>
      <c r="C19" s="122">
        <f t="shared" si="0"/>
        <v>8.5714285714285623</v>
      </c>
      <c r="D19" s="122">
        <f t="shared" si="1"/>
        <v>9.3567251461988299</v>
      </c>
      <c r="E19" s="122">
        <f t="shared" si="2"/>
        <v>7.2580645161290258</v>
      </c>
      <c r="F19" s="122">
        <f t="shared" si="3"/>
        <v>7.7100115074798525</v>
      </c>
      <c r="G19" s="122">
        <f t="shared" si="4"/>
        <v>8.6046511627906987</v>
      </c>
      <c r="H19" s="122">
        <f t="shared" si="5"/>
        <v>9.2198581560283941</v>
      </c>
      <c r="I19" s="122">
        <f t="shared" si="6"/>
        <v>9.5682613768961478</v>
      </c>
      <c r="J19" s="122">
        <f t="shared" si="7"/>
        <v>10.295857988165679</v>
      </c>
      <c r="K19" s="122">
        <f t="shared" si="8"/>
        <v>7.953216374269001</v>
      </c>
      <c r="R19" s="53" t="s">
        <v>93</v>
      </c>
      <c r="S19" s="54">
        <v>9.3348891480000002</v>
      </c>
      <c r="T19" s="54">
        <v>8.5714285714285623</v>
      </c>
      <c r="U19" s="54">
        <v>9.3567251461988299</v>
      </c>
      <c r="V19" s="54">
        <v>7.2580645161290258</v>
      </c>
      <c r="W19" s="54">
        <v>7.7100115074798525</v>
      </c>
      <c r="X19" s="54">
        <v>8.6046511627906987</v>
      </c>
      <c r="Y19" s="54">
        <v>9.2198581560283941</v>
      </c>
      <c r="Z19" s="54">
        <v>9.5682613768961478</v>
      </c>
      <c r="AA19" s="54">
        <v>10.295857988165679</v>
      </c>
      <c r="AB19" s="54">
        <v>7.953216374269001</v>
      </c>
    </row>
    <row r="20" spans="1:28" ht="12" customHeight="1" x14ac:dyDescent="0.2">
      <c r="A20" s="107">
        <v>36160</v>
      </c>
      <c r="B20" s="122">
        <f t="shared" si="0"/>
        <v>8.9534883720000007</v>
      </c>
      <c r="C20" s="122">
        <f t="shared" si="0"/>
        <v>8.3238312428734353</v>
      </c>
      <c r="D20" s="122">
        <f t="shared" si="1"/>
        <v>8.9534883720930214</v>
      </c>
      <c r="E20" s="122">
        <f t="shared" si="2"/>
        <v>7.1264367816092022</v>
      </c>
      <c r="F20" s="122">
        <f t="shared" si="3"/>
        <v>7.4626865671641784</v>
      </c>
      <c r="G20" s="122">
        <f t="shared" si="4"/>
        <v>8.5846867749419751</v>
      </c>
      <c r="H20" s="122">
        <f t="shared" si="5"/>
        <v>8.9411764705882302</v>
      </c>
      <c r="I20" s="122">
        <f t="shared" si="6"/>
        <v>9.0697674418604546</v>
      </c>
      <c r="J20" s="122">
        <f t="shared" si="7"/>
        <v>10.035419126328215</v>
      </c>
      <c r="K20" s="122">
        <f t="shared" si="8"/>
        <v>7.7997671711292016</v>
      </c>
      <c r="R20" s="53" t="s">
        <v>94</v>
      </c>
      <c r="S20" s="54">
        <v>8.9534883720000007</v>
      </c>
      <c r="T20" s="54">
        <v>8.3238312428734353</v>
      </c>
      <c r="U20" s="54">
        <v>8.9534883720930214</v>
      </c>
      <c r="V20" s="54">
        <v>7.1264367816092022</v>
      </c>
      <c r="W20" s="54">
        <v>7.4626865671641784</v>
      </c>
      <c r="X20" s="54">
        <v>8.5846867749419751</v>
      </c>
      <c r="Y20" s="54">
        <v>8.9411764705882302</v>
      </c>
      <c r="Z20" s="54">
        <v>9.0697674418604546</v>
      </c>
      <c r="AA20" s="54">
        <v>10.035419126328215</v>
      </c>
      <c r="AB20" s="54">
        <v>7.7997671711292016</v>
      </c>
    </row>
    <row r="21" spans="1:28" ht="12" customHeight="1" x14ac:dyDescent="0.2">
      <c r="A21" s="107" t="s">
        <v>675</v>
      </c>
      <c r="B21" s="122"/>
      <c r="C21" s="122"/>
      <c r="D21" s="122"/>
      <c r="E21" s="122"/>
      <c r="F21" s="122"/>
      <c r="G21" s="122"/>
      <c r="H21" s="122"/>
      <c r="I21" s="122"/>
      <c r="J21" s="122"/>
      <c r="K21" s="122"/>
      <c r="R21" s="53"/>
    </row>
    <row r="22" spans="1:28" ht="12" customHeight="1" x14ac:dyDescent="0.2">
      <c r="A22" s="107">
        <v>41670</v>
      </c>
      <c r="B22" s="122">
        <v>5.7826519999999997</v>
      </c>
      <c r="C22" s="122">
        <v>5.6886229999999998</v>
      </c>
      <c r="D22" s="122">
        <v>5.4890220000000003</v>
      </c>
      <c r="E22" s="122">
        <v>5.2788839999999997</v>
      </c>
      <c r="F22" s="122">
        <v>5.6886229999999998</v>
      </c>
      <c r="G22" s="122">
        <v>5.8941059999999998</v>
      </c>
      <c r="H22" s="122">
        <v>5.0796809999999999</v>
      </c>
      <c r="I22" s="122">
        <v>5.8764940000000001</v>
      </c>
      <c r="J22" s="122">
        <v>5.1792829999999999</v>
      </c>
      <c r="K22" s="122">
        <v>6.3681590000000003</v>
      </c>
    </row>
    <row r="23" spans="1:28" ht="12" customHeight="1" x14ac:dyDescent="0.2">
      <c r="A23" s="107">
        <v>41698</v>
      </c>
      <c r="B23" s="122">
        <v>5.9230010000000002</v>
      </c>
      <c r="C23" s="122">
        <v>5.7482660000000001</v>
      </c>
      <c r="D23" s="122">
        <v>6.0455899999999998</v>
      </c>
      <c r="E23" s="122">
        <v>5.7539680000000004</v>
      </c>
      <c r="F23" s="122">
        <v>5.9464819999999996</v>
      </c>
      <c r="G23" s="122">
        <v>5.8358059999999998</v>
      </c>
      <c r="H23" s="122">
        <v>5.3359680000000003</v>
      </c>
      <c r="I23" s="122">
        <v>6.0039369999999996</v>
      </c>
      <c r="J23" s="122">
        <v>5.3307010000000004</v>
      </c>
      <c r="K23" s="122">
        <v>6.7460319999999996</v>
      </c>
    </row>
    <row r="24" spans="1:28" ht="12" customHeight="1" x14ac:dyDescent="0.2">
      <c r="A24" s="107">
        <v>41729</v>
      </c>
      <c r="B24" s="122">
        <v>6.0487799999999998</v>
      </c>
      <c r="C24" s="122">
        <v>5.9745350000000004</v>
      </c>
      <c r="D24" s="122">
        <v>6.4769379999999996</v>
      </c>
      <c r="E24" s="122">
        <v>5.89391</v>
      </c>
      <c r="F24" s="122">
        <v>5.9803920000000002</v>
      </c>
      <c r="G24" s="122">
        <v>6.2561090000000004</v>
      </c>
      <c r="H24" s="122">
        <v>5.6918550000000003</v>
      </c>
      <c r="I24" s="122">
        <v>6.0252670000000004</v>
      </c>
      <c r="J24" s="122">
        <v>5.6807049999999997</v>
      </c>
      <c r="K24" s="122">
        <v>7.1638859999999998</v>
      </c>
    </row>
    <row r="25" spans="1:28" ht="12" customHeight="1" x14ac:dyDescent="0.2">
      <c r="A25" s="107">
        <v>41759</v>
      </c>
      <c r="B25" s="122">
        <v>6.1224489999999996</v>
      </c>
      <c r="C25" s="122">
        <v>5.8536590000000004</v>
      </c>
      <c r="D25" s="122">
        <v>6.5493649999999999</v>
      </c>
      <c r="E25" s="122">
        <v>5.8651030000000004</v>
      </c>
      <c r="F25" s="122">
        <v>6.3600779999999997</v>
      </c>
      <c r="G25" s="122">
        <v>6.7251459999999996</v>
      </c>
      <c r="H25" s="122">
        <v>5.6640620000000004</v>
      </c>
      <c r="I25" s="122">
        <v>6.2015500000000001</v>
      </c>
      <c r="J25" s="122">
        <v>5.859375</v>
      </c>
      <c r="K25" s="122">
        <v>6.8359379999999996</v>
      </c>
    </row>
    <row r="26" spans="1:28" ht="12" customHeight="1" x14ac:dyDescent="0.2">
      <c r="A26" s="107"/>
      <c r="B26" s="122"/>
      <c r="C26" s="122"/>
      <c r="D26" s="122"/>
      <c r="E26" s="122"/>
      <c r="F26" s="122"/>
      <c r="G26" s="122"/>
      <c r="H26" s="122"/>
      <c r="I26" s="122"/>
      <c r="J26" s="122"/>
      <c r="K26" s="122"/>
    </row>
    <row r="27" spans="1:28" ht="12" customHeight="1" x14ac:dyDescent="0.2">
      <c r="A27" s="107"/>
      <c r="B27" s="122"/>
      <c r="C27" s="122"/>
      <c r="D27" s="122"/>
      <c r="E27" s="122"/>
      <c r="F27" s="122"/>
      <c r="G27" s="122"/>
      <c r="H27" s="122"/>
      <c r="I27" s="122"/>
      <c r="J27" s="122"/>
      <c r="K27" s="122"/>
    </row>
    <row r="28" spans="1:28" ht="12" customHeight="1" x14ac:dyDescent="0.2">
      <c r="A28" s="107"/>
      <c r="B28" s="122"/>
      <c r="C28" s="122"/>
      <c r="D28" s="122"/>
      <c r="E28" s="122"/>
      <c r="F28" s="122"/>
      <c r="G28" s="122"/>
      <c r="H28" s="122"/>
      <c r="I28" s="122"/>
      <c r="J28" s="122"/>
      <c r="K28" s="122"/>
    </row>
    <row r="29" spans="1:28" ht="12" customHeight="1" x14ac:dyDescent="0.2">
      <c r="A29" s="107"/>
      <c r="B29" s="122"/>
      <c r="C29" s="122"/>
      <c r="D29" s="122"/>
      <c r="E29" s="122"/>
      <c r="F29" s="122"/>
      <c r="G29" s="122"/>
      <c r="H29" s="122"/>
      <c r="I29" s="122"/>
      <c r="J29" s="122"/>
      <c r="K29" s="122"/>
    </row>
    <row r="30" spans="1:28" ht="12" customHeight="1" x14ac:dyDescent="0.2">
      <c r="A30" s="107"/>
      <c r="B30" s="122"/>
      <c r="C30" s="122"/>
      <c r="D30" s="122"/>
      <c r="E30" s="122"/>
      <c r="F30" s="122"/>
      <c r="G30" s="122"/>
      <c r="H30" s="122"/>
      <c r="I30" s="122"/>
      <c r="J30" s="122"/>
      <c r="K30" s="122"/>
    </row>
    <row r="31" spans="1:28" ht="12" customHeight="1" x14ac:dyDescent="0.2">
      <c r="A31" s="107"/>
      <c r="B31" s="122"/>
      <c r="C31" s="122"/>
      <c r="D31" s="122"/>
      <c r="E31" s="122"/>
      <c r="F31" s="122"/>
      <c r="G31" s="122"/>
      <c r="H31" s="122"/>
      <c r="I31" s="122"/>
      <c r="J31" s="122"/>
      <c r="K31" s="122"/>
    </row>
    <row r="32" spans="1:28" ht="12" customHeight="1" x14ac:dyDescent="0.2">
      <c r="A32" s="107"/>
      <c r="B32" s="122"/>
      <c r="C32" s="122"/>
      <c r="D32" s="122"/>
      <c r="E32" s="122"/>
      <c r="F32" s="122"/>
      <c r="G32" s="122"/>
      <c r="H32" s="122"/>
      <c r="I32" s="122"/>
      <c r="J32" s="122"/>
      <c r="K32" s="122"/>
    </row>
    <row r="33" spans="1:11" ht="12" customHeight="1" x14ac:dyDescent="0.2">
      <c r="A33" s="107"/>
      <c r="B33" s="122"/>
      <c r="C33" s="122"/>
      <c r="D33" s="122"/>
      <c r="E33" s="122"/>
      <c r="F33" s="122"/>
      <c r="G33" s="122"/>
      <c r="H33" s="122"/>
      <c r="I33" s="122"/>
      <c r="J33" s="122"/>
      <c r="K33" s="122"/>
    </row>
    <row r="34" spans="1:11" ht="12" customHeight="1" x14ac:dyDescent="0.2">
      <c r="A34" s="107"/>
      <c r="B34" s="122"/>
      <c r="C34" s="122"/>
      <c r="D34" s="122"/>
      <c r="E34" s="122"/>
      <c r="F34" s="122"/>
      <c r="G34" s="122"/>
      <c r="H34" s="122"/>
      <c r="I34" s="122"/>
      <c r="J34" s="122"/>
      <c r="K34" s="122"/>
    </row>
    <row r="35" spans="1:11" ht="12" customHeight="1" x14ac:dyDescent="0.2">
      <c r="A35" s="107"/>
      <c r="B35" s="122"/>
      <c r="C35" s="122"/>
      <c r="D35" s="122"/>
      <c r="E35" s="122"/>
      <c r="F35" s="122"/>
      <c r="G35" s="122"/>
      <c r="H35" s="122"/>
      <c r="I35" s="122"/>
      <c r="J35" s="122"/>
      <c r="K35" s="122"/>
    </row>
    <row r="36" spans="1:11" ht="12" customHeight="1" x14ac:dyDescent="0.2">
      <c r="A36" s="107"/>
      <c r="B36" s="122"/>
      <c r="C36" s="122"/>
      <c r="D36" s="122"/>
      <c r="E36" s="122"/>
      <c r="F36" s="122"/>
      <c r="G36" s="122"/>
      <c r="H36" s="122"/>
      <c r="I36" s="122"/>
      <c r="J36" s="122"/>
      <c r="K36" s="122"/>
    </row>
    <row r="37" spans="1:11" ht="12" customHeight="1" x14ac:dyDescent="0.2">
      <c r="A37" s="107"/>
      <c r="B37" s="122"/>
      <c r="C37" s="122"/>
      <c r="D37" s="122"/>
      <c r="E37" s="122"/>
      <c r="F37" s="122"/>
      <c r="G37" s="122"/>
      <c r="H37" s="122"/>
      <c r="I37" s="122"/>
      <c r="J37" s="122"/>
      <c r="K37" s="122"/>
    </row>
    <row r="38" spans="1:11" ht="12" customHeight="1" x14ac:dyDescent="0.2">
      <c r="A38" s="107"/>
      <c r="B38" s="122"/>
      <c r="C38" s="122"/>
      <c r="D38" s="122"/>
      <c r="E38" s="122"/>
      <c r="F38" s="122"/>
      <c r="G38" s="122"/>
      <c r="H38" s="122"/>
      <c r="I38" s="122"/>
      <c r="J38" s="122"/>
      <c r="K38" s="122"/>
    </row>
    <row r="39" spans="1:11" ht="12" customHeight="1" x14ac:dyDescent="0.2">
      <c r="A39" s="107"/>
      <c r="B39" s="122"/>
      <c r="C39" s="122"/>
      <c r="D39" s="122"/>
      <c r="E39" s="122"/>
      <c r="F39" s="122"/>
      <c r="G39" s="122"/>
      <c r="H39" s="122"/>
      <c r="I39" s="122"/>
      <c r="J39" s="122"/>
      <c r="K39" s="122"/>
    </row>
    <row r="40" spans="1:11" ht="12" customHeight="1" x14ac:dyDescent="0.2">
      <c r="A40" s="107"/>
      <c r="B40" s="122"/>
      <c r="C40" s="122"/>
      <c r="D40" s="122"/>
      <c r="E40" s="122"/>
      <c r="F40" s="122"/>
      <c r="G40" s="122"/>
      <c r="H40" s="122"/>
      <c r="I40" s="122"/>
      <c r="J40" s="122"/>
      <c r="K40" s="122"/>
    </row>
    <row r="41" spans="1:11" ht="12" customHeight="1" x14ac:dyDescent="0.2">
      <c r="A41" s="107"/>
      <c r="B41" s="122"/>
      <c r="C41" s="122"/>
      <c r="D41" s="122"/>
      <c r="E41" s="122"/>
      <c r="F41" s="122"/>
      <c r="G41" s="122"/>
      <c r="H41" s="122"/>
      <c r="I41" s="122"/>
      <c r="J41" s="122"/>
      <c r="K41" s="122"/>
    </row>
    <row r="42" spans="1:11" ht="12" customHeight="1" x14ac:dyDescent="0.2">
      <c r="A42" s="107"/>
      <c r="B42" s="122"/>
      <c r="C42" s="122"/>
      <c r="D42" s="122"/>
      <c r="E42" s="122"/>
      <c r="F42" s="122"/>
      <c r="G42" s="122"/>
      <c r="H42" s="122"/>
      <c r="I42" s="122"/>
      <c r="J42" s="122"/>
      <c r="K42" s="122"/>
    </row>
    <row r="43" spans="1:11" ht="12" customHeight="1" x14ac:dyDescent="0.2">
      <c r="A43" s="107"/>
      <c r="B43" s="122"/>
      <c r="C43" s="122"/>
      <c r="D43" s="122"/>
      <c r="E43" s="122"/>
      <c r="F43" s="122"/>
      <c r="G43" s="122"/>
      <c r="H43" s="122"/>
      <c r="I43" s="122"/>
      <c r="J43" s="122"/>
      <c r="K43" s="122"/>
    </row>
    <row r="44" spans="1:11" ht="12" customHeight="1" x14ac:dyDescent="0.2">
      <c r="A44" s="107"/>
      <c r="B44" s="122"/>
      <c r="C44" s="122"/>
      <c r="D44" s="122"/>
      <c r="E44" s="122"/>
      <c r="F44" s="122"/>
      <c r="G44" s="122"/>
      <c r="H44" s="122"/>
      <c r="I44" s="122"/>
      <c r="J44" s="122"/>
      <c r="K44" s="122"/>
    </row>
    <row r="45" spans="1:11" ht="12" customHeight="1" x14ac:dyDescent="0.2">
      <c r="A45" s="107"/>
      <c r="B45" s="122"/>
      <c r="C45" s="122"/>
      <c r="D45" s="122"/>
      <c r="E45" s="122"/>
      <c r="F45" s="122"/>
      <c r="G45" s="122"/>
      <c r="H45" s="122"/>
      <c r="I45" s="122"/>
      <c r="J45" s="122"/>
      <c r="K45" s="122"/>
    </row>
    <row r="46" spans="1:11" ht="12" customHeight="1" x14ac:dyDescent="0.2">
      <c r="A46" s="107"/>
      <c r="B46" s="122"/>
      <c r="C46" s="122"/>
      <c r="D46" s="122"/>
      <c r="E46" s="122"/>
      <c r="F46" s="122"/>
      <c r="G46" s="122"/>
      <c r="H46" s="122"/>
      <c r="I46" s="122"/>
      <c r="J46" s="122"/>
      <c r="K46" s="122"/>
    </row>
    <row r="47" spans="1:11" ht="12" customHeight="1" x14ac:dyDescent="0.2">
      <c r="A47" s="107"/>
      <c r="B47" s="122"/>
      <c r="C47" s="122"/>
      <c r="D47" s="122"/>
      <c r="E47" s="122"/>
      <c r="F47" s="122"/>
      <c r="G47" s="122"/>
      <c r="H47" s="122"/>
      <c r="I47" s="122"/>
      <c r="J47" s="122"/>
      <c r="K47" s="122"/>
    </row>
    <row r="48" spans="1:11" ht="12" customHeight="1" x14ac:dyDescent="0.2">
      <c r="A48" s="107"/>
      <c r="B48" s="122"/>
      <c r="C48" s="122"/>
      <c r="D48" s="122"/>
      <c r="E48" s="122"/>
      <c r="F48" s="122"/>
      <c r="G48" s="122"/>
      <c r="H48" s="122"/>
      <c r="I48" s="122"/>
      <c r="J48" s="122"/>
      <c r="K48" s="122"/>
    </row>
    <row r="49" spans="1:11" ht="12" customHeight="1" x14ac:dyDescent="0.2">
      <c r="A49" s="107"/>
      <c r="B49" s="122"/>
      <c r="C49" s="122"/>
      <c r="D49" s="122"/>
      <c r="E49" s="122"/>
      <c r="F49" s="122"/>
      <c r="G49" s="122"/>
      <c r="H49" s="122"/>
      <c r="I49" s="122"/>
      <c r="J49" s="122"/>
      <c r="K49" s="122"/>
    </row>
    <row r="50" spans="1:11" ht="12" customHeight="1" x14ac:dyDescent="0.2">
      <c r="A50" s="107"/>
      <c r="B50" s="122"/>
      <c r="C50" s="122"/>
      <c r="D50" s="122"/>
      <c r="E50" s="122"/>
      <c r="F50" s="122"/>
      <c r="G50" s="122"/>
      <c r="H50" s="122"/>
      <c r="I50" s="122"/>
      <c r="J50" s="122"/>
      <c r="K50" s="122"/>
    </row>
    <row r="51" spans="1:11" ht="12" customHeight="1" x14ac:dyDescent="0.2">
      <c r="A51" s="107"/>
      <c r="B51" s="122"/>
      <c r="C51" s="122"/>
      <c r="D51" s="122"/>
      <c r="E51" s="122"/>
      <c r="F51" s="122"/>
      <c r="G51" s="122"/>
      <c r="H51" s="122"/>
      <c r="I51" s="122"/>
      <c r="J51" s="122"/>
      <c r="K51" s="122"/>
    </row>
    <row r="52" spans="1:11" ht="12" customHeight="1" x14ac:dyDescent="0.2">
      <c r="A52" s="107"/>
      <c r="B52" s="122"/>
      <c r="C52" s="122"/>
      <c r="D52" s="122"/>
      <c r="E52" s="122"/>
      <c r="F52" s="122"/>
      <c r="G52" s="122"/>
      <c r="H52" s="122"/>
      <c r="I52" s="122"/>
      <c r="J52" s="122"/>
      <c r="K52" s="122"/>
    </row>
    <row r="53" spans="1:11" ht="12" customHeight="1" x14ac:dyDescent="0.2">
      <c r="A53" s="107"/>
      <c r="B53" s="122"/>
      <c r="C53" s="122"/>
      <c r="D53" s="122"/>
      <c r="E53" s="122"/>
      <c r="F53" s="122"/>
      <c r="G53" s="122"/>
      <c r="H53" s="122"/>
      <c r="I53" s="122"/>
      <c r="J53" s="122"/>
      <c r="K53" s="122"/>
    </row>
    <row r="54" spans="1:11" ht="12" customHeight="1" x14ac:dyDescent="0.2">
      <c r="A54" s="107"/>
      <c r="B54" s="122"/>
      <c r="C54" s="122"/>
      <c r="D54" s="122"/>
      <c r="E54" s="122"/>
      <c r="F54" s="122"/>
      <c r="G54" s="122"/>
      <c r="H54" s="122"/>
      <c r="I54" s="122"/>
      <c r="J54" s="122"/>
      <c r="K54" s="122"/>
    </row>
    <row r="55" spans="1:11" ht="12" customHeight="1" x14ac:dyDescent="0.2">
      <c r="A55" s="107"/>
      <c r="B55" s="122"/>
      <c r="C55" s="122"/>
      <c r="D55" s="122"/>
      <c r="E55" s="122"/>
      <c r="F55" s="122"/>
      <c r="G55" s="122"/>
      <c r="H55" s="122"/>
      <c r="I55" s="122"/>
      <c r="J55" s="122"/>
      <c r="K55" s="122"/>
    </row>
    <row r="56" spans="1:11" ht="12" customHeight="1" x14ac:dyDescent="0.2">
      <c r="A56" s="107"/>
      <c r="B56" s="122"/>
      <c r="C56" s="122"/>
      <c r="D56" s="122"/>
      <c r="E56" s="122"/>
      <c r="F56" s="122"/>
      <c r="G56" s="122"/>
      <c r="H56" s="122"/>
      <c r="I56" s="122"/>
      <c r="J56" s="122"/>
      <c r="K56" s="122"/>
    </row>
    <row r="57" spans="1:11" ht="12" customHeight="1" x14ac:dyDescent="0.2">
      <c r="A57" s="107"/>
      <c r="B57" s="122"/>
      <c r="C57" s="122"/>
      <c r="D57" s="122"/>
      <c r="E57" s="122"/>
      <c r="F57" s="122"/>
      <c r="G57" s="122"/>
      <c r="H57" s="122"/>
      <c r="I57" s="122"/>
      <c r="J57" s="122"/>
      <c r="K57" s="122"/>
    </row>
    <row r="58" spans="1:11" ht="12" customHeight="1" x14ac:dyDescent="0.2">
      <c r="A58" s="107"/>
      <c r="B58" s="122"/>
      <c r="C58" s="122"/>
      <c r="D58" s="122"/>
      <c r="E58" s="122"/>
      <c r="F58" s="122"/>
      <c r="G58" s="122"/>
      <c r="H58" s="122"/>
      <c r="I58" s="122"/>
      <c r="J58" s="122"/>
      <c r="K58" s="122"/>
    </row>
    <row r="59" spans="1:11" ht="12" customHeight="1" x14ac:dyDescent="0.2">
      <c r="A59" s="107"/>
      <c r="B59" s="122"/>
      <c r="C59" s="122"/>
      <c r="D59" s="122"/>
      <c r="E59" s="122"/>
      <c r="F59" s="122"/>
      <c r="G59" s="122"/>
      <c r="H59" s="122"/>
      <c r="I59" s="122"/>
      <c r="J59" s="122"/>
      <c r="K59" s="122"/>
    </row>
    <row r="60" spans="1:11" ht="12" customHeight="1" x14ac:dyDescent="0.2">
      <c r="A60" s="107"/>
      <c r="B60" s="122"/>
      <c r="C60" s="122"/>
      <c r="D60" s="122"/>
      <c r="E60" s="122"/>
      <c r="F60" s="122"/>
      <c r="G60" s="122"/>
      <c r="H60" s="122"/>
      <c r="I60" s="122"/>
      <c r="J60" s="122"/>
      <c r="K60" s="122"/>
    </row>
    <row r="61" spans="1:11" ht="12" customHeight="1" x14ac:dyDescent="0.2">
      <c r="A61" s="107"/>
      <c r="B61" s="122"/>
      <c r="C61" s="122"/>
      <c r="D61" s="122"/>
      <c r="E61" s="122"/>
      <c r="F61" s="122"/>
      <c r="G61" s="122"/>
      <c r="H61" s="122"/>
      <c r="I61" s="122"/>
      <c r="J61" s="122"/>
      <c r="K61" s="122"/>
    </row>
    <row r="62" spans="1:11" ht="12" customHeight="1" x14ac:dyDescent="0.2">
      <c r="A62" s="107"/>
      <c r="B62" s="122"/>
      <c r="C62" s="122"/>
      <c r="D62" s="122"/>
      <c r="E62" s="122"/>
      <c r="F62" s="122"/>
      <c r="G62" s="122"/>
      <c r="H62" s="122"/>
      <c r="I62" s="122"/>
      <c r="J62" s="122"/>
      <c r="K62" s="122"/>
    </row>
    <row r="63" spans="1:11" ht="12" customHeight="1" x14ac:dyDescent="0.2">
      <c r="A63" s="107"/>
      <c r="B63" s="122"/>
      <c r="C63" s="122"/>
      <c r="D63" s="122"/>
      <c r="E63" s="122"/>
      <c r="F63" s="122"/>
      <c r="G63" s="122"/>
      <c r="H63" s="122"/>
      <c r="I63" s="122"/>
      <c r="J63" s="122"/>
      <c r="K63" s="122"/>
    </row>
    <row r="64" spans="1:11" ht="12" customHeight="1" x14ac:dyDescent="0.2">
      <c r="A64" s="107"/>
      <c r="B64" s="122"/>
      <c r="C64" s="122"/>
      <c r="D64" s="122"/>
      <c r="E64" s="122"/>
      <c r="F64" s="122"/>
      <c r="G64" s="122"/>
      <c r="H64" s="122"/>
      <c r="I64" s="122"/>
      <c r="J64" s="122"/>
      <c r="K64" s="122"/>
    </row>
    <row r="65" spans="1:11" ht="12" customHeight="1" x14ac:dyDescent="0.2">
      <c r="A65" s="107"/>
      <c r="B65" s="122"/>
      <c r="C65" s="122"/>
      <c r="D65" s="122"/>
      <c r="E65" s="122"/>
      <c r="F65" s="122"/>
      <c r="G65" s="122"/>
      <c r="H65" s="122"/>
      <c r="I65" s="122"/>
      <c r="J65" s="122"/>
      <c r="K65" s="122"/>
    </row>
    <row r="66" spans="1:11" ht="12" customHeight="1" x14ac:dyDescent="0.2">
      <c r="A66" s="107"/>
      <c r="B66" s="122"/>
      <c r="C66" s="122"/>
      <c r="D66" s="122"/>
      <c r="E66" s="122"/>
      <c r="F66" s="122"/>
      <c r="G66" s="122"/>
      <c r="H66" s="122"/>
      <c r="I66" s="122"/>
      <c r="J66" s="122"/>
      <c r="K66" s="122"/>
    </row>
    <row r="67" spans="1:11" ht="12" customHeight="1" x14ac:dyDescent="0.2">
      <c r="A67" s="107"/>
      <c r="B67" s="122"/>
      <c r="C67" s="122"/>
      <c r="D67" s="122"/>
      <c r="E67" s="122"/>
      <c r="F67" s="122"/>
      <c r="G67" s="122"/>
      <c r="H67" s="122"/>
      <c r="I67" s="122"/>
      <c r="J67" s="122"/>
      <c r="K67" s="122"/>
    </row>
    <row r="68" spans="1:11" ht="12" customHeight="1" x14ac:dyDescent="0.2">
      <c r="A68" s="107"/>
      <c r="B68" s="122"/>
      <c r="C68" s="122"/>
      <c r="D68" s="122"/>
      <c r="E68" s="122"/>
      <c r="F68" s="122"/>
      <c r="G68" s="122"/>
      <c r="H68" s="122"/>
      <c r="I68" s="122"/>
      <c r="J68" s="122"/>
      <c r="K68" s="122"/>
    </row>
    <row r="69" spans="1:11" ht="12" customHeight="1" x14ac:dyDescent="0.2">
      <c r="A69" s="107"/>
      <c r="B69" s="122"/>
      <c r="C69" s="122"/>
      <c r="D69" s="122"/>
      <c r="E69" s="122"/>
      <c r="F69" s="122"/>
      <c r="G69" s="122"/>
      <c r="H69" s="122"/>
      <c r="I69" s="122"/>
      <c r="J69" s="122"/>
      <c r="K69" s="122"/>
    </row>
    <row r="70" spans="1:11" ht="12" customHeight="1" x14ac:dyDescent="0.2">
      <c r="A70" s="107"/>
      <c r="B70" s="122"/>
      <c r="C70" s="122"/>
      <c r="D70" s="122"/>
      <c r="E70" s="122"/>
      <c r="F70" s="122"/>
      <c r="G70" s="122"/>
      <c r="H70" s="122"/>
      <c r="I70" s="122"/>
      <c r="J70" s="122"/>
      <c r="K70" s="122"/>
    </row>
    <row r="71" spans="1:11" ht="12" customHeight="1" x14ac:dyDescent="0.2">
      <c r="A71" s="107"/>
      <c r="B71" s="122"/>
      <c r="C71" s="122"/>
      <c r="D71" s="122"/>
      <c r="E71" s="122"/>
      <c r="F71" s="122"/>
      <c r="G71" s="122"/>
      <c r="H71" s="122"/>
      <c r="I71" s="122"/>
      <c r="J71" s="122"/>
      <c r="K71" s="122"/>
    </row>
    <row r="72" spans="1:11" ht="12" customHeight="1" x14ac:dyDescent="0.2">
      <c r="A72" s="107"/>
      <c r="B72" s="122"/>
      <c r="C72" s="122"/>
      <c r="D72" s="122"/>
      <c r="E72" s="122"/>
      <c r="F72" s="122"/>
      <c r="G72" s="122"/>
      <c r="H72" s="122"/>
      <c r="I72" s="122"/>
      <c r="J72" s="122"/>
      <c r="K72" s="122"/>
    </row>
    <row r="73" spans="1:11" ht="12" customHeight="1" x14ac:dyDescent="0.2">
      <c r="A73" s="107"/>
      <c r="B73" s="122"/>
      <c r="C73" s="122"/>
      <c r="D73" s="122"/>
      <c r="E73" s="122"/>
      <c r="F73" s="122"/>
      <c r="G73" s="122"/>
      <c r="H73" s="122"/>
      <c r="I73" s="122"/>
      <c r="J73" s="122"/>
      <c r="K73" s="122"/>
    </row>
    <row r="74" spans="1:11" ht="12" customHeight="1" x14ac:dyDescent="0.2">
      <c r="A74" s="107"/>
      <c r="B74" s="122"/>
      <c r="C74" s="122"/>
      <c r="D74" s="122"/>
      <c r="E74" s="122"/>
      <c r="F74" s="122"/>
      <c r="G74" s="122"/>
      <c r="H74" s="122"/>
      <c r="I74" s="122"/>
      <c r="J74" s="122"/>
      <c r="K74" s="122"/>
    </row>
  </sheetData>
  <phoneticPr fontId="4"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283"/>
  <sheetViews>
    <sheetView workbookViewId="0">
      <pane xSplit="1" ySplit="9" topLeftCell="B10"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91" customWidth="1"/>
    <col min="2" max="21" width="10.7109375" style="93" customWidth="1"/>
    <col min="22" max="101" width="10.7109375" style="25"/>
    <col min="102" max="16384" width="10.7109375" style="26"/>
  </cols>
  <sheetData>
    <row r="1" spans="1:101" s="49" customFormat="1" ht="12" customHeight="1" x14ac:dyDescent="0.2">
      <c r="A1" s="125"/>
      <c r="B1" s="253" t="s">
        <v>126</v>
      </c>
      <c r="C1" s="253"/>
      <c r="D1" s="253"/>
      <c r="E1" s="253"/>
      <c r="F1" s="253"/>
      <c r="G1" s="253"/>
      <c r="H1" s="253"/>
      <c r="I1" s="253"/>
      <c r="J1" s="253"/>
      <c r="K1" s="253"/>
      <c r="L1" s="254"/>
      <c r="M1" s="255" t="s">
        <v>125</v>
      </c>
      <c r="N1" s="253"/>
      <c r="O1" s="253"/>
      <c r="P1" s="253"/>
      <c r="Q1" s="253"/>
      <c r="R1" s="253"/>
      <c r="S1" s="253"/>
      <c r="T1" s="253"/>
      <c r="U1" s="253"/>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row>
    <row r="2" spans="1:101" s="151" customFormat="1" ht="12" customHeight="1" x14ac:dyDescent="0.2">
      <c r="A2" s="148"/>
      <c r="B2" s="149" t="s">
        <v>11</v>
      </c>
      <c r="C2" s="149" t="s">
        <v>10</v>
      </c>
      <c r="D2" s="149" t="s">
        <v>9</v>
      </c>
      <c r="E2" s="149" t="s">
        <v>8</v>
      </c>
      <c r="F2" s="149" t="s">
        <v>7</v>
      </c>
      <c r="G2" s="149" t="s">
        <v>6</v>
      </c>
      <c r="H2" s="149" t="s">
        <v>12</v>
      </c>
      <c r="I2" s="149" t="s">
        <v>4</v>
      </c>
      <c r="J2" s="149" t="s">
        <v>3</v>
      </c>
      <c r="K2" s="149" t="s">
        <v>2</v>
      </c>
      <c r="L2" s="138" t="s">
        <v>11</v>
      </c>
      <c r="M2" s="149" t="s">
        <v>10</v>
      </c>
      <c r="N2" s="149" t="s">
        <v>9</v>
      </c>
      <c r="O2" s="149" t="s">
        <v>8</v>
      </c>
      <c r="P2" s="149" t="s">
        <v>7</v>
      </c>
      <c r="Q2" s="149" t="s">
        <v>6</v>
      </c>
      <c r="R2" s="149" t="s">
        <v>12</v>
      </c>
      <c r="S2" s="149" t="s">
        <v>4</v>
      </c>
      <c r="T2" s="149" t="s">
        <v>3</v>
      </c>
      <c r="U2" s="149" t="s">
        <v>2</v>
      </c>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row>
    <row r="3" spans="1:101" s="151" customFormat="1" ht="12" hidden="1" customHeight="1" x14ac:dyDescent="0.2">
      <c r="A3" s="152" t="s">
        <v>674</v>
      </c>
      <c r="B3" s="153" t="s">
        <v>652</v>
      </c>
      <c r="C3" s="153" t="s">
        <v>633</v>
      </c>
      <c r="D3" s="153" t="s">
        <v>634</v>
      </c>
      <c r="E3" s="153" t="s">
        <v>635</v>
      </c>
      <c r="F3" s="153" t="s">
        <v>636</v>
      </c>
      <c r="G3" s="153" t="s">
        <v>637</v>
      </c>
      <c r="H3" s="153" t="s">
        <v>638</v>
      </c>
      <c r="I3" s="153" t="s">
        <v>639</v>
      </c>
      <c r="J3" s="153" t="s">
        <v>640</v>
      </c>
      <c r="K3" s="153" t="s">
        <v>641</v>
      </c>
      <c r="L3" s="153" t="s">
        <v>653</v>
      </c>
      <c r="M3" s="153" t="s">
        <v>642</v>
      </c>
      <c r="N3" s="153" t="s">
        <v>643</v>
      </c>
      <c r="O3" s="153" t="s">
        <v>644</v>
      </c>
      <c r="P3" s="153" t="s">
        <v>645</v>
      </c>
      <c r="Q3" s="153" t="s">
        <v>646</v>
      </c>
      <c r="R3" s="153" t="s">
        <v>647</v>
      </c>
      <c r="S3" s="153" t="s">
        <v>648</v>
      </c>
      <c r="T3" s="153" t="s">
        <v>649</v>
      </c>
      <c r="U3" s="153" t="s">
        <v>650</v>
      </c>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row>
    <row r="4" spans="1:101" s="151" customFormat="1" ht="12" hidden="1" customHeight="1" x14ac:dyDescent="0.2">
      <c r="A4" s="154" t="s">
        <v>148</v>
      </c>
      <c r="B4" s="153"/>
      <c r="C4" s="153"/>
      <c r="D4" s="153"/>
      <c r="E4" s="153"/>
      <c r="F4" s="153"/>
      <c r="G4" s="153"/>
      <c r="H4" s="153"/>
      <c r="I4" s="153"/>
      <c r="J4" s="153"/>
      <c r="K4" s="153"/>
      <c r="L4" s="153"/>
      <c r="M4" s="153"/>
      <c r="N4" s="153"/>
      <c r="O4" s="153"/>
      <c r="P4" s="153"/>
      <c r="Q4" s="153"/>
      <c r="R4" s="153"/>
      <c r="S4" s="153"/>
      <c r="T4" s="153"/>
      <c r="U4" s="153"/>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row>
    <row r="5" spans="1:101" s="151" customFormat="1" ht="12" customHeight="1" x14ac:dyDescent="0.2">
      <c r="A5" s="112" t="s">
        <v>30</v>
      </c>
      <c r="B5" s="153" t="s">
        <v>146</v>
      </c>
      <c r="C5" s="153" t="s">
        <v>146</v>
      </c>
      <c r="D5" s="153" t="s">
        <v>146</v>
      </c>
      <c r="E5" s="153" t="s">
        <v>146</v>
      </c>
      <c r="F5" s="153" t="s">
        <v>146</v>
      </c>
      <c r="G5" s="153" t="s">
        <v>146</v>
      </c>
      <c r="H5" s="153" t="s">
        <v>146</v>
      </c>
      <c r="I5" s="153" t="s">
        <v>146</v>
      </c>
      <c r="J5" s="153" t="s">
        <v>146</v>
      </c>
      <c r="K5" s="153" t="s">
        <v>146</v>
      </c>
      <c r="L5" s="153" t="s">
        <v>146</v>
      </c>
      <c r="M5" s="153" t="s">
        <v>146</v>
      </c>
      <c r="N5" s="153" t="s">
        <v>146</v>
      </c>
      <c r="O5" s="153" t="s">
        <v>146</v>
      </c>
      <c r="P5" s="153" t="s">
        <v>146</v>
      </c>
      <c r="Q5" s="153" t="s">
        <v>146</v>
      </c>
      <c r="R5" s="153" t="s">
        <v>146</v>
      </c>
      <c r="S5" s="153" t="s">
        <v>146</v>
      </c>
      <c r="T5" s="153" t="s">
        <v>146</v>
      </c>
      <c r="U5" s="153" t="s">
        <v>146</v>
      </c>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row>
    <row r="6" spans="1:101" ht="12" hidden="1" customHeight="1" x14ac:dyDescent="0.2">
      <c r="A6" s="112" t="s">
        <v>74</v>
      </c>
      <c r="B6" s="109" t="s">
        <v>147</v>
      </c>
      <c r="C6" s="109" t="s">
        <v>147</v>
      </c>
      <c r="D6" s="109" t="s">
        <v>147</v>
      </c>
      <c r="E6" s="109" t="s">
        <v>147</v>
      </c>
      <c r="F6" s="109" t="s">
        <v>147</v>
      </c>
      <c r="G6" s="109" t="s">
        <v>147</v>
      </c>
      <c r="H6" s="109" t="s">
        <v>147</v>
      </c>
      <c r="I6" s="109" t="s">
        <v>147</v>
      </c>
      <c r="J6" s="109" t="s">
        <v>147</v>
      </c>
      <c r="K6" s="109" t="s">
        <v>147</v>
      </c>
      <c r="L6" s="109" t="s">
        <v>147</v>
      </c>
      <c r="M6" s="109" t="s">
        <v>147</v>
      </c>
      <c r="N6" s="109" t="s">
        <v>147</v>
      </c>
      <c r="O6" s="109" t="s">
        <v>147</v>
      </c>
      <c r="P6" s="109" t="s">
        <v>147</v>
      </c>
      <c r="Q6" s="109" t="s">
        <v>147</v>
      </c>
      <c r="R6" s="109" t="s">
        <v>147</v>
      </c>
      <c r="S6" s="109" t="s">
        <v>147</v>
      </c>
      <c r="T6" s="109" t="s">
        <v>147</v>
      </c>
      <c r="U6" s="109" t="s">
        <v>147</v>
      </c>
    </row>
    <row r="7" spans="1:101" ht="12" hidden="1" customHeight="1" x14ac:dyDescent="0.2">
      <c r="A7" s="112" t="s">
        <v>76</v>
      </c>
      <c r="B7" s="109" t="s">
        <v>651</v>
      </c>
      <c r="C7" s="109" t="s">
        <v>651</v>
      </c>
      <c r="D7" s="109" t="s">
        <v>651</v>
      </c>
      <c r="E7" s="109" t="s">
        <v>651</v>
      </c>
      <c r="F7" s="109" t="s">
        <v>651</v>
      </c>
      <c r="G7" s="109" t="s">
        <v>651</v>
      </c>
      <c r="H7" s="109" t="s">
        <v>651</v>
      </c>
      <c r="I7" s="109" t="s">
        <v>651</v>
      </c>
      <c r="J7" s="109" t="s">
        <v>651</v>
      </c>
      <c r="K7" s="109" t="s">
        <v>651</v>
      </c>
      <c r="L7" s="109" t="s">
        <v>651</v>
      </c>
      <c r="M7" s="109" t="s">
        <v>651</v>
      </c>
      <c r="N7" s="109" t="s">
        <v>651</v>
      </c>
      <c r="O7" s="109" t="s">
        <v>651</v>
      </c>
      <c r="P7" s="109" t="s">
        <v>651</v>
      </c>
      <c r="Q7" s="109" t="s">
        <v>651</v>
      </c>
      <c r="R7" s="109" t="s">
        <v>651</v>
      </c>
      <c r="S7" s="109" t="s">
        <v>651</v>
      </c>
      <c r="T7" s="109" t="s">
        <v>651</v>
      </c>
      <c r="U7" s="109" t="s">
        <v>651</v>
      </c>
    </row>
    <row r="8" spans="1:101" ht="12" hidden="1" customHeight="1" x14ac:dyDescent="0.2">
      <c r="A8" s="112" t="s">
        <v>153</v>
      </c>
      <c r="B8" s="109" t="s">
        <v>0</v>
      </c>
      <c r="C8" s="109" t="s">
        <v>0</v>
      </c>
      <c r="D8" s="109" t="s">
        <v>0</v>
      </c>
      <c r="E8" s="109" t="s">
        <v>0</v>
      </c>
      <c r="F8" s="109" t="s">
        <v>0</v>
      </c>
      <c r="G8" s="109" t="s">
        <v>0</v>
      </c>
      <c r="H8" s="109" t="s">
        <v>0</v>
      </c>
      <c r="I8" s="109" t="s">
        <v>0</v>
      </c>
      <c r="J8" s="109" t="s">
        <v>0</v>
      </c>
      <c r="K8" s="109" t="s">
        <v>0</v>
      </c>
      <c r="L8" s="109" t="s">
        <v>0</v>
      </c>
      <c r="M8" s="109" t="s">
        <v>0</v>
      </c>
      <c r="N8" s="109" t="s">
        <v>0</v>
      </c>
      <c r="O8" s="109" t="s">
        <v>0</v>
      </c>
      <c r="P8" s="109" t="s">
        <v>0</v>
      </c>
      <c r="Q8" s="109" t="s">
        <v>0</v>
      </c>
      <c r="R8" s="109" t="s">
        <v>0</v>
      </c>
      <c r="S8" s="109" t="s">
        <v>0</v>
      </c>
      <c r="T8" s="109" t="s">
        <v>0</v>
      </c>
      <c r="U8" s="109" t="s">
        <v>0</v>
      </c>
    </row>
    <row r="9" spans="1:101" ht="12" hidden="1" customHeight="1" x14ac:dyDescent="0.2">
      <c r="A9" s="112" t="s">
        <v>154</v>
      </c>
      <c r="B9" s="109" t="s">
        <v>654</v>
      </c>
      <c r="C9" s="109" t="s">
        <v>336</v>
      </c>
      <c r="D9" s="109" t="s">
        <v>337</v>
      </c>
      <c r="E9" s="109" t="s">
        <v>338</v>
      </c>
      <c r="F9" s="109" t="s">
        <v>339</v>
      </c>
      <c r="G9" s="109" t="s">
        <v>340</v>
      </c>
      <c r="H9" s="109" t="s">
        <v>341</v>
      </c>
      <c r="I9" s="109" t="s">
        <v>342</v>
      </c>
      <c r="J9" s="109" t="s">
        <v>343</v>
      </c>
      <c r="K9" s="109" t="s">
        <v>344</v>
      </c>
      <c r="L9" s="109" t="s">
        <v>655</v>
      </c>
      <c r="M9" s="109" t="s">
        <v>345</v>
      </c>
      <c r="N9" s="109" t="s">
        <v>346</v>
      </c>
      <c r="O9" s="109" t="s">
        <v>347</v>
      </c>
      <c r="P9" s="109" t="s">
        <v>348</v>
      </c>
      <c r="Q9" s="109" t="s">
        <v>349</v>
      </c>
      <c r="R9" s="109" t="s">
        <v>350</v>
      </c>
      <c r="S9" s="109" t="s">
        <v>351</v>
      </c>
      <c r="T9" s="109" t="s">
        <v>352</v>
      </c>
      <c r="U9" s="109" t="s">
        <v>353</v>
      </c>
    </row>
    <row r="10" spans="1:101" ht="12" customHeight="1" x14ac:dyDescent="0.2">
      <c r="A10" s="81">
        <v>34365</v>
      </c>
      <c r="B10" s="111">
        <v>13943</v>
      </c>
      <c r="C10" s="111">
        <v>1830</v>
      </c>
      <c r="D10" s="111">
        <v>728</v>
      </c>
      <c r="E10" s="111">
        <v>180</v>
      </c>
      <c r="F10" s="111">
        <v>485</v>
      </c>
      <c r="G10" s="111">
        <v>1800</v>
      </c>
      <c r="H10" s="111">
        <v>482</v>
      </c>
      <c r="I10" s="111">
        <v>6314</v>
      </c>
      <c r="J10" s="111">
        <v>592</v>
      </c>
      <c r="K10" s="111">
        <v>293</v>
      </c>
      <c r="L10" s="111">
        <v>5948</v>
      </c>
      <c r="M10" s="111">
        <v>771</v>
      </c>
      <c r="N10" s="111">
        <v>380</v>
      </c>
      <c r="O10" s="111">
        <v>159</v>
      </c>
      <c r="P10" s="111">
        <v>290</v>
      </c>
      <c r="Q10" s="111">
        <v>762</v>
      </c>
      <c r="R10" s="111">
        <v>299</v>
      </c>
      <c r="S10" s="111">
        <v>1790</v>
      </c>
      <c r="T10" s="111">
        <v>351</v>
      </c>
      <c r="U10" s="111">
        <v>281</v>
      </c>
    </row>
    <row r="11" spans="1:101" ht="12" customHeight="1" x14ac:dyDescent="0.2">
      <c r="A11" s="81">
        <v>34393</v>
      </c>
      <c r="B11" s="111">
        <v>15556</v>
      </c>
      <c r="C11" s="111">
        <v>1924</v>
      </c>
      <c r="D11" s="111">
        <v>759</v>
      </c>
      <c r="E11" s="111">
        <v>151</v>
      </c>
      <c r="F11" s="111">
        <v>579</v>
      </c>
      <c r="G11" s="111">
        <v>2123</v>
      </c>
      <c r="H11" s="111">
        <v>472</v>
      </c>
      <c r="I11" s="111">
        <v>6699</v>
      </c>
      <c r="J11" s="111">
        <v>533</v>
      </c>
      <c r="K11" s="111">
        <v>260</v>
      </c>
      <c r="L11" s="111">
        <v>7591</v>
      </c>
      <c r="M11" s="111">
        <v>723</v>
      </c>
      <c r="N11" s="111">
        <v>484</v>
      </c>
      <c r="O11" s="111">
        <v>173</v>
      </c>
      <c r="P11" s="111">
        <v>399</v>
      </c>
      <c r="Q11" s="111">
        <v>1070</v>
      </c>
      <c r="R11" s="111">
        <v>325</v>
      </c>
      <c r="S11" s="111">
        <v>2246</v>
      </c>
      <c r="T11" s="111">
        <v>494</v>
      </c>
      <c r="U11" s="111">
        <v>279</v>
      </c>
    </row>
    <row r="12" spans="1:101" ht="12" customHeight="1" x14ac:dyDescent="0.2">
      <c r="A12" s="81">
        <v>34424</v>
      </c>
      <c r="B12" s="111">
        <v>17280</v>
      </c>
      <c r="C12" s="111">
        <v>2276</v>
      </c>
      <c r="D12" s="111">
        <v>923</v>
      </c>
      <c r="E12" s="111">
        <v>168</v>
      </c>
      <c r="F12" s="111">
        <v>683</v>
      </c>
      <c r="G12" s="111">
        <v>2026</v>
      </c>
      <c r="H12" s="111">
        <v>470</v>
      </c>
      <c r="I12" s="111">
        <v>7552</v>
      </c>
      <c r="J12" s="111">
        <v>650</v>
      </c>
      <c r="K12" s="111">
        <v>309</v>
      </c>
      <c r="L12" s="111">
        <v>8976</v>
      </c>
      <c r="M12" s="111">
        <v>1045</v>
      </c>
      <c r="N12" s="111">
        <v>588</v>
      </c>
      <c r="O12" s="111">
        <v>198</v>
      </c>
      <c r="P12" s="111">
        <v>482</v>
      </c>
      <c r="Q12" s="111">
        <v>1234</v>
      </c>
      <c r="R12" s="111">
        <v>325</v>
      </c>
      <c r="S12" s="111">
        <v>2863</v>
      </c>
      <c r="T12" s="111">
        <v>506</v>
      </c>
      <c r="U12" s="111">
        <v>354</v>
      </c>
    </row>
    <row r="13" spans="1:101" ht="12" customHeight="1" x14ac:dyDescent="0.2">
      <c r="A13" s="81">
        <v>34454</v>
      </c>
      <c r="B13" s="111">
        <v>13752</v>
      </c>
      <c r="C13" s="111">
        <v>1641</v>
      </c>
      <c r="D13" s="111">
        <v>673</v>
      </c>
      <c r="E13" s="111">
        <v>136</v>
      </c>
      <c r="F13" s="111">
        <v>556</v>
      </c>
      <c r="G13" s="111">
        <v>1803</v>
      </c>
      <c r="H13" s="111">
        <v>410</v>
      </c>
      <c r="I13" s="111">
        <v>6471</v>
      </c>
      <c r="J13" s="111">
        <v>530</v>
      </c>
      <c r="K13" s="111">
        <v>231</v>
      </c>
      <c r="L13" s="111">
        <v>6503</v>
      </c>
      <c r="M13" s="111">
        <v>765</v>
      </c>
      <c r="N13" s="111">
        <v>405</v>
      </c>
      <c r="O13" s="111">
        <v>139</v>
      </c>
      <c r="P13" s="111">
        <v>303</v>
      </c>
      <c r="Q13" s="111">
        <v>1031</v>
      </c>
      <c r="R13" s="111">
        <v>262</v>
      </c>
      <c r="S13" s="111">
        <v>2116</v>
      </c>
      <c r="T13" s="111">
        <v>367</v>
      </c>
      <c r="U13" s="111">
        <v>223</v>
      </c>
    </row>
    <row r="14" spans="1:101" ht="12" customHeight="1" x14ac:dyDescent="0.2">
      <c r="A14" s="81">
        <v>34485</v>
      </c>
      <c r="B14" s="111">
        <v>14145</v>
      </c>
      <c r="C14" s="111">
        <v>1729</v>
      </c>
      <c r="D14" s="111">
        <v>747</v>
      </c>
      <c r="E14" s="111">
        <v>180</v>
      </c>
      <c r="F14" s="111">
        <v>567</v>
      </c>
      <c r="G14" s="111">
        <v>1791</v>
      </c>
      <c r="H14" s="111">
        <v>464</v>
      </c>
      <c r="I14" s="111">
        <v>5974</v>
      </c>
      <c r="J14" s="111">
        <v>592</v>
      </c>
      <c r="K14" s="111">
        <v>260</v>
      </c>
      <c r="L14" s="111">
        <v>7382</v>
      </c>
      <c r="M14" s="111">
        <v>799</v>
      </c>
      <c r="N14" s="111">
        <v>544</v>
      </c>
      <c r="O14" s="111">
        <v>162</v>
      </c>
      <c r="P14" s="111">
        <v>419</v>
      </c>
      <c r="Q14" s="111">
        <v>1096</v>
      </c>
      <c r="R14" s="111">
        <v>311</v>
      </c>
      <c r="S14" s="111">
        <v>2259</v>
      </c>
      <c r="T14" s="111">
        <v>383</v>
      </c>
      <c r="U14" s="111">
        <v>337</v>
      </c>
    </row>
    <row r="15" spans="1:101" ht="12" customHeight="1" x14ac:dyDescent="0.2">
      <c r="A15" s="81">
        <v>34515</v>
      </c>
      <c r="B15" s="111">
        <v>18197</v>
      </c>
      <c r="C15" s="111">
        <v>2440</v>
      </c>
      <c r="D15" s="111">
        <v>981</v>
      </c>
      <c r="E15" s="111">
        <v>201</v>
      </c>
      <c r="F15" s="111">
        <v>735</v>
      </c>
      <c r="G15" s="111">
        <v>2288</v>
      </c>
      <c r="H15" s="111">
        <v>570</v>
      </c>
      <c r="I15" s="111">
        <v>8113</v>
      </c>
      <c r="J15" s="111">
        <v>709</v>
      </c>
      <c r="K15" s="111">
        <v>304</v>
      </c>
      <c r="L15" s="111">
        <v>9460</v>
      </c>
      <c r="M15" s="111">
        <v>1035</v>
      </c>
      <c r="N15" s="111">
        <v>655</v>
      </c>
      <c r="O15" s="111">
        <v>236</v>
      </c>
      <c r="P15" s="111">
        <v>519</v>
      </c>
      <c r="Q15" s="111">
        <v>1379</v>
      </c>
      <c r="R15" s="111">
        <v>443</v>
      </c>
      <c r="S15" s="111">
        <v>2884</v>
      </c>
      <c r="T15" s="111">
        <v>511</v>
      </c>
      <c r="U15" s="111">
        <v>416</v>
      </c>
    </row>
    <row r="16" spans="1:101" ht="12" customHeight="1" x14ac:dyDescent="0.2">
      <c r="A16" s="81">
        <v>34546</v>
      </c>
      <c r="B16" s="111">
        <v>16641</v>
      </c>
      <c r="C16" s="111">
        <v>2134</v>
      </c>
      <c r="D16" s="111">
        <v>967</v>
      </c>
      <c r="E16" s="111">
        <v>180</v>
      </c>
      <c r="F16" s="111">
        <v>721</v>
      </c>
      <c r="G16" s="111">
        <v>2391</v>
      </c>
      <c r="H16" s="111">
        <v>469</v>
      </c>
      <c r="I16" s="111">
        <v>7245</v>
      </c>
      <c r="J16" s="111">
        <v>647</v>
      </c>
      <c r="K16" s="111">
        <v>289</v>
      </c>
      <c r="L16" s="111">
        <v>9043</v>
      </c>
      <c r="M16" s="111">
        <v>1014</v>
      </c>
      <c r="N16" s="111">
        <v>607</v>
      </c>
      <c r="O16" s="111">
        <v>234</v>
      </c>
      <c r="P16" s="111">
        <v>477</v>
      </c>
      <c r="Q16" s="111">
        <v>1344</v>
      </c>
      <c r="R16" s="111">
        <v>434</v>
      </c>
      <c r="S16" s="111">
        <v>2826</v>
      </c>
      <c r="T16" s="111">
        <v>502</v>
      </c>
      <c r="U16" s="111">
        <v>372</v>
      </c>
    </row>
    <row r="17" spans="1:21" ht="12" customHeight="1" x14ac:dyDescent="0.2">
      <c r="A17" s="81">
        <v>34577</v>
      </c>
      <c r="B17" s="111">
        <v>16547</v>
      </c>
      <c r="C17" s="111">
        <v>2215</v>
      </c>
      <c r="D17" s="111">
        <v>864</v>
      </c>
      <c r="E17" s="111">
        <v>193</v>
      </c>
      <c r="F17" s="111">
        <v>658</v>
      </c>
      <c r="G17" s="111">
        <v>2116</v>
      </c>
      <c r="H17" s="111">
        <v>492</v>
      </c>
      <c r="I17" s="111">
        <v>7219</v>
      </c>
      <c r="J17" s="111">
        <v>638</v>
      </c>
      <c r="K17" s="111">
        <v>317</v>
      </c>
      <c r="L17" s="111">
        <v>7568</v>
      </c>
      <c r="M17" s="111">
        <v>905</v>
      </c>
      <c r="N17" s="111">
        <v>532</v>
      </c>
      <c r="O17" s="111">
        <v>174</v>
      </c>
      <c r="P17" s="111">
        <v>410</v>
      </c>
      <c r="Q17" s="111">
        <v>1154</v>
      </c>
      <c r="R17" s="111">
        <v>369</v>
      </c>
      <c r="S17" s="111">
        <v>2358</v>
      </c>
      <c r="T17" s="111">
        <v>435</v>
      </c>
      <c r="U17" s="111">
        <v>285</v>
      </c>
    </row>
    <row r="18" spans="1:21" ht="12" customHeight="1" x14ac:dyDescent="0.2">
      <c r="A18" s="81">
        <v>34607</v>
      </c>
      <c r="B18" s="111">
        <v>11237</v>
      </c>
      <c r="C18" s="111">
        <v>1356</v>
      </c>
      <c r="D18" s="111">
        <v>528</v>
      </c>
      <c r="E18" s="111">
        <v>104</v>
      </c>
      <c r="F18" s="111">
        <v>440</v>
      </c>
      <c r="G18" s="111">
        <v>1333</v>
      </c>
      <c r="H18" s="111">
        <v>311</v>
      </c>
      <c r="I18" s="111">
        <v>5205</v>
      </c>
      <c r="J18" s="111">
        <v>423</v>
      </c>
      <c r="K18" s="111">
        <v>188</v>
      </c>
      <c r="L18" s="111">
        <v>5894</v>
      </c>
      <c r="M18" s="111">
        <v>552</v>
      </c>
      <c r="N18" s="111">
        <v>442</v>
      </c>
      <c r="O18" s="111">
        <v>126</v>
      </c>
      <c r="P18" s="111">
        <v>292</v>
      </c>
      <c r="Q18" s="111">
        <v>957</v>
      </c>
      <c r="R18" s="111">
        <v>232</v>
      </c>
      <c r="S18" s="111">
        <v>2002</v>
      </c>
      <c r="T18" s="111">
        <v>306</v>
      </c>
      <c r="U18" s="111">
        <v>187</v>
      </c>
    </row>
    <row r="19" spans="1:21" ht="12" customHeight="1" x14ac:dyDescent="0.2">
      <c r="A19" s="81">
        <v>34638</v>
      </c>
      <c r="B19" s="111">
        <v>17624</v>
      </c>
      <c r="C19" s="111">
        <v>2482</v>
      </c>
      <c r="D19" s="111">
        <v>863</v>
      </c>
      <c r="E19" s="111">
        <v>189</v>
      </c>
      <c r="F19" s="111">
        <v>612</v>
      </c>
      <c r="G19" s="111">
        <v>2239</v>
      </c>
      <c r="H19" s="111">
        <v>454</v>
      </c>
      <c r="I19" s="111">
        <v>7737</v>
      </c>
      <c r="J19" s="111">
        <v>612</v>
      </c>
      <c r="K19" s="111">
        <v>307</v>
      </c>
      <c r="L19" s="111">
        <v>9956</v>
      </c>
      <c r="M19" s="111">
        <v>1075</v>
      </c>
      <c r="N19" s="111">
        <v>649</v>
      </c>
      <c r="O19" s="111">
        <v>235</v>
      </c>
      <c r="P19" s="111">
        <v>530</v>
      </c>
      <c r="Q19" s="111">
        <v>1636</v>
      </c>
      <c r="R19" s="111">
        <v>418</v>
      </c>
      <c r="S19" s="111">
        <v>3209</v>
      </c>
      <c r="T19" s="111">
        <v>592</v>
      </c>
      <c r="U19" s="111">
        <v>368</v>
      </c>
    </row>
    <row r="20" spans="1:21" ht="12" customHeight="1" x14ac:dyDescent="0.2">
      <c r="A20" s="81">
        <v>34668</v>
      </c>
      <c r="B20" s="111">
        <v>18253</v>
      </c>
      <c r="C20" s="111">
        <v>2840</v>
      </c>
      <c r="D20" s="111">
        <v>946</v>
      </c>
      <c r="E20" s="111">
        <v>146</v>
      </c>
      <c r="F20" s="111">
        <v>627</v>
      </c>
      <c r="G20" s="111">
        <v>2013</v>
      </c>
      <c r="H20" s="111">
        <v>426</v>
      </c>
      <c r="I20" s="111">
        <v>7889</v>
      </c>
      <c r="J20" s="111">
        <v>591</v>
      </c>
      <c r="K20" s="111">
        <v>294</v>
      </c>
      <c r="L20" s="111">
        <v>10320</v>
      </c>
      <c r="M20" s="111">
        <v>1170</v>
      </c>
      <c r="N20" s="111">
        <v>677</v>
      </c>
      <c r="O20" s="111">
        <v>196</v>
      </c>
      <c r="P20" s="111">
        <v>526</v>
      </c>
      <c r="Q20" s="111">
        <v>1492</v>
      </c>
      <c r="R20" s="111">
        <v>400</v>
      </c>
      <c r="S20" s="111">
        <v>3362</v>
      </c>
      <c r="T20" s="111">
        <v>614</v>
      </c>
      <c r="U20" s="111">
        <v>419</v>
      </c>
    </row>
    <row r="21" spans="1:21" ht="12" customHeight="1" x14ac:dyDescent="0.2">
      <c r="A21" s="81">
        <v>34699</v>
      </c>
      <c r="B21" s="111">
        <v>14511</v>
      </c>
      <c r="C21" s="111">
        <v>2103</v>
      </c>
      <c r="D21" s="111">
        <v>779</v>
      </c>
      <c r="E21" s="111">
        <v>146</v>
      </c>
      <c r="F21" s="111">
        <v>511</v>
      </c>
      <c r="G21" s="111">
        <v>1897</v>
      </c>
      <c r="H21" s="111">
        <v>459</v>
      </c>
      <c r="I21" s="111">
        <v>6457</v>
      </c>
      <c r="J21" s="111">
        <v>573</v>
      </c>
      <c r="K21" s="111">
        <v>314</v>
      </c>
      <c r="L21" s="111">
        <v>7405</v>
      </c>
      <c r="M21" s="111">
        <v>940</v>
      </c>
      <c r="N21" s="111">
        <v>564</v>
      </c>
      <c r="O21" s="111">
        <v>198</v>
      </c>
      <c r="P21" s="111">
        <v>362</v>
      </c>
      <c r="Q21" s="111">
        <v>1190</v>
      </c>
      <c r="R21" s="111">
        <v>346</v>
      </c>
      <c r="S21" s="111">
        <v>2260</v>
      </c>
      <c r="T21" s="111">
        <v>460</v>
      </c>
      <c r="U21" s="111">
        <v>364</v>
      </c>
    </row>
    <row r="22" spans="1:21" ht="12" customHeight="1" x14ac:dyDescent="0.2">
      <c r="A22" s="81" t="s">
        <v>675</v>
      </c>
      <c r="B22" s="111"/>
      <c r="C22" s="111"/>
      <c r="D22" s="111"/>
      <c r="E22" s="111"/>
      <c r="F22" s="111"/>
      <c r="G22" s="111"/>
      <c r="H22" s="111"/>
      <c r="I22" s="111"/>
      <c r="J22" s="111"/>
      <c r="K22" s="111"/>
      <c r="L22" s="111"/>
      <c r="M22" s="111"/>
      <c r="N22" s="111"/>
      <c r="O22" s="111"/>
      <c r="P22" s="111"/>
      <c r="Q22" s="111"/>
      <c r="R22" s="111"/>
      <c r="S22" s="111"/>
      <c r="T22" s="111"/>
      <c r="U22" s="111"/>
    </row>
    <row r="23" spans="1:21" ht="12" customHeight="1" x14ac:dyDescent="0.2">
      <c r="A23" s="81">
        <v>41670</v>
      </c>
      <c r="B23" s="111">
        <v>36863</v>
      </c>
      <c r="C23" s="111">
        <v>4329</v>
      </c>
      <c r="D23" s="111">
        <v>1350</v>
      </c>
      <c r="E23" s="111">
        <v>309</v>
      </c>
      <c r="F23" s="111">
        <v>807</v>
      </c>
      <c r="G23" s="111">
        <v>4569</v>
      </c>
      <c r="H23" s="111">
        <v>961</v>
      </c>
      <c r="I23" s="111">
        <v>13359</v>
      </c>
      <c r="J23" s="111">
        <v>1447</v>
      </c>
      <c r="K23" s="111">
        <v>937</v>
      </c>
      <c r="L23" s="111">
        <v>11935</v>
      </c>
      <c r="M23" s="111">
        <v>1477</v>
      </c>
      <c r="N23" s="111">
        <v>677</v>
      </c>
      <c r="O23" s="111">
        <v>276</v>
      </c>
      <c r="P23" s="111">
        <v>502</v>
      </c>
      <c r="Q23" s="111">
        <v>1568</v>
      </c>
      <c r="R23" s="111">
        <v>522</v>
      </c>
      <c r="S23" s="111">
        <v>4242</v>
      </c>
      <c r="T23" s="111">
        <v>982</v>
      </c>
      <c r="U23" s="111">
        <v>578</v>
      </c>
    </row>
    <row r="24" spans="1:21" ht="12" customHeight="1" x14ac:dyDescent="0.2">
      <c r="A24" s="81">
        <v>41698</v>
      </c>
      <c r="B24" s="111">
        <v>33312</v>
      </c>
      <c r="C24" s="111">
        <v>4148</v>
      </c>
      <c r="D24" s="111">
        <v>1194</v>
      </c>
      <c r="E24" s="111">
        <v>310</v>
      </c>
      <c r="F24" s="111">
        <v>717</v>
      </c>
      <c r="G24" s="111">
        <v>4193</v>
      </c>
      <c r="H24" s="111">
        <v>905</v>
      </c>
      <c r="I24" s="111">
        <v>12879</v>
      </c>
      <c r="J24" s="111">
        <v>1424</v>
      </c>
      <c r="K24" s="111">
        <v>835</v>
      </c>
      <c r="L24" s="111">
        <v>13408</v>
      </c>
      <c r="M24" s="111">
        <v>1679</v>
      </c>
      <c r="N24" s="111">
        <v>713</v>
      </c>
      <c r="O24" s="111">
        <v>288</v>
      </c>
      <c r="P24" s="111">
        <v>498</v>
      </c>
      <c r="Q24" s="111">
        <v>1697</v>
      </c>
      <c r="R24" s="111">
        <v>545</v>
      </c>
      <c r="S24" s="111">
        <v>4819</v>
      </c>
      <c r="T24" s="111">
        <v>1035</v>
      </c>
      <c r="U24" s="111">
        <v>625</v>
      </c>
    </row>
    <row r="25" spans="1:21" ht="12" customHeight="1" x14ac:dyDescent="0.2">
      <c r="A25" s="81">
        <v>41729</v>
      </c>
      <c r="B25" s="111">
        <v>35445</v>
      </c>
      <c r="C25" s="111">
        <v>4521</v>
      </c>
      <c r="D25" s="111">
        <v>1438</v>
      </c>
      <c r="E25" s="111">
        <v>347</v>
      </c>
      <c r="F25" s="111">
        <v>876</v>
      </c>
      <c r="G25" s="111">
        <v>5081</v>
      </c>
      <c r="H25" s="111">
        <v>1002</v>
      </c>
      <c r="I25" s="111">
        <v>14043</v>
      </c>
      <c r="J25" s="111">
        <v>1635</v>
      </c>
      <c r="K25" s="111">
        <v>983</v>
      </c>
      <c r="L25" s="111">
        <v>14349</v>
      </c>
      <c r="M25" s="111">
        <v>1803</v>
      </c>
      <c r="N25" s="111">
        <v>704</v>
      </c>
      <c r="O25" s="111">
        <v>264</v>
      </c>
      <c r="P25" s="111">
        <v>497</v>
      </c>
      <c r="Q25" s="111">
        <v>1806</v>
      </c>
      <c r="R25" s="111">
        <v>552</v>
      </c>
      <c r="S25" s="111">
        <v>5129</v>
      </c>
      <c r="T25" s="111">
        <v>986</v>
      </c>
      <c r="U25" s="111">
        <v>657</v>
      </c>
    </row>
    <row r="26" spans="1:21" ht="12" customHeight="1" x14ac:dyDescent="0.2">
      <c r="A26" s="81">
        <v>41759</v>
      </c>
      <c r="B26" s="111">
        <v>29732</v>
      </c>
      <c r="C26" s="111">
        <v>3861</v>
      </c>
      <c r="D26" s="111">
        <v>1201</v>
      </c>
      <c r="E26" s="111">
        <v>300</v>
      </c>
      <c r="F26" s="111">
        <v>792</v>
      </c>
      <c r="G26" s="111">
        <v>4211</v>
      </c>
      <c r="H26" s="111">
        <v>839</v>
      </c>
      <c r="I26" s="111">
        <v>12230</v>
      </c>
      <c r="J26" s="111">
        <v>1378</v>
      </c>
      <c r="K26" s="111">
        <v>931</v>
      </c>
      <c r="L26" s="111">
        <v>11522</v>
      </c>
      <c r="M26" s="111">
        <v>1345</v>
      </c>
      <c r="N26" s="111">
        <v>600</v>
      </c>
      <c r="O26" s="111">
        <v>224</v>
      </c>
      <c r="P26" s="111">
        <v>446</v>
      </c>
      <c r="Q26" s="111">
        <v>1595</v>
      </c>
      <c r="R26" s="111">
        <v>453</v>
      </c>
      <c r="S26" s="111">
        <v>4201</v>
      </c>
      <c r="T26" s="111">
        <v>840</v>
      </c>
      <c r="U26" s="111">
        <v>584</v>
      </c>
    </row>
    <row r="27" spans="1:21" ht="12" customHeight="1" x14ac:dyDescent="0.2">
      <c r="A27" s="81"/>
      <c r="B27" s="111"/>
      <c r="C27" s="111"/>
      <c r="D27" s="111"/>
      <c r="E27" s="111"/>
      <c r="F27" s="111"/>
      <c r="G27" s="111"/>
      <c r="H27" s="111"/>
      <c r="I27" s="111"/>
      <c r="J27" s="111"/>
      <c r="K27" s="111"/>
      <c r="L27" s="111"/>
      <c r="M27" s="111"/>
      <c r="N27" s="111"/>
      <c r="O27" s="111"/>
      <c r="P27" s="111"/>
      <c r="Q27" s="111"/>
      <c r="R27" s="111"/>
      <c r="S27" s="111"/>
      <c r="T27" s="111"/>
      <c r="U27" s="111"/>
    </row>
    <row r="28" spans="1:21" ht="12" customHeight="1" x14ac:dyDescent="0.2">
      <c r="A28" s="81"/>
    </row>
    <row r="29" spans="1:21" ht="12" customHeight="1" x14ac:dyDescent="0.2">
      <c r="A29" s="81"/>
    </row>
    <row r="30" spans="1:21" ht="12" customHeight="1" x14ac:dyDescent="0.2">
      <c r="A30" s="81"/>
    </row>
    <row r="31" spans="1:21" ht="12" customHeight="1" x14ac:dyDescent="0.2">
      <c r="A31" s="81"/>
    </row>
    <row r="32" spans="1:21" ht="12" customHeight="1" x14ac:dyDescent="0.2">
      <c r="A32" s="81"/>
    </row>
    <row r="33" spans="1:1" ht="12" customHeight="1" x14ac:dyDescent="0.2">
      <c r="A33" s="81"/>
    </row>
    <row r="34" spans="1:1" ht="12" customHeight="1" x14ac:dyDescent="0.2">
      <c r="A34" s="81"/>
    </row>
    <row r="35" spans="1:1" ht="12" customHeight="1" x14ac:dyDescent="0.2">
      <c r="A35" s="81"/>
    </row>
    <row r="36" spans="1:1" ht="12" customHeight="1" x14ac:dyDescent="0.2">
      <c r="A36" s="81"/>
    </row>
    <row r="37" spans="1:1" ht="12" customHeight="1" x14ac:dyDescent="0.2">
      <c r="A37" s="81"/>
    </row>
    <row r="38" spans="1:1" ht="12" customHeight="1" x14ac:dyDescent="0.2">
      <c r="A38" s="81"/>
    </row>
    <row r="39" spans="1:1" ht="12" customHeight="1" x14ac:dyDescent="0.2">
      <c r="A39" s="81"/>
    </row>
    <row r="40" spans="1:1" ht="12" customHeight="1" x14ac:dyDescent="0.2">
      <c r="A40" s="81"/>
    </row>
    <row r="41" spans="1:1" ht="12" customHeight="1" x14ac:dyDescent="0.2">
      <c r="A41" s="81"/>
    </row>
    <row r="42" spans="1:1" ht="12" customHeight="1" x14ac:dyDescent="0.2">
      <c r="A42" s="81"/>
    </row>
    <row r="43" spans="1:1" ht="12" customHeight="1" x14ac:dyDescent="0.2">
      <c r="A43" s="81"/>
    </row>
    <row r="44" spans="1:1" ht="12" customHeight="1" x14ac:dyDescent="0.2">
      <c r="A44" s="81"/>
    </row>
    <row r="45" spans="1:1" ht="12" customHeight="1" x14ac:dyDescent="0.2">
      <c r="A45" s="81"/>
    </row>
    <row r="46" spans="1:1" ht="12" customHeight="1" x14ac:dyDescent="0.2">
      <c r="A46" s="81"/>
    </row>
    <row r="47" spans="1:1" ht="12" customHeight="1" x14ac:dyDescent="0.2">
      <c r="A47" s="81"/>
    </row>
    <row r="48" spans="1:1" ht="12" customHeight="1" x14ac:dyDescent="0.2">
      <c r="A48" s="81"/>
    </row>
    <row r="49" spans="1:1" ht="12" customHeight="1" x14ac:dyDescent="0.2">
      <c r="A49" s="81"/>
    </row>
    <row r="50" spans="1:1" ht="12" customHeight="1" x14ac:dyDescent="0.2">
      <c r="A50" s="81"/>
    </row>
    <row r="51" spans="1:1" ht="12" customHeight="1" x14ac:dyDescent="0.2">
      <c r="A51" s="81"/>
    </row>
    <row r="52" spans="1:1" ht="12" customHeight="1" x14ac:dyDescent="0.2">
      <c r="A52" s="81"/>
    </row>
    <row r="53" spans="1:1" ht="12" customHeight="1" x14ac:dyDescent="0.2">
      <c r="A53" s="81"/>
    </row>
    <row r="54" spans="1:1" ht="12" customHeight="1" x14ac:dyDescent="0.2">
      <c r="A54" s="81"/>
    </row>
    <row r="55" spans="1:1" ht="12" customHeight="1" x14ac:dyDescent="0.2">
      <c r="A55" s="81"/>
    </row>
    <row r="56" spans="1:1" ht="12" customHeight="1" x14ac:dyDescent="0.2">
      <c r="A56" s="81"/>
    </row>
    <row r="57" spans="1:1" ht="12" customHeight="1" x14ac:dyDescent="0.2">
      <c r="A57" s="81"/>
    </row>
    <row r="58" spans="1:1" ht="12" customHeight="1" x14ac:dyDescent="0.2">
      <c r="A58" s="81"/>
    </row>
    <row r="59" spans="1:1" ht="12" customHeight="1" x14ac:dyDescent="0.2">
      <c r="A59" s="81"/>
    </row>
    <row r="60" spans="1:1" ht="12" customHeight="1" x14ac:dyDescent="0.2">
      <c r="A60" s="81"/>
    </row>
    <row r="61" spans="1:1" ht="12" customHeight="1" x14ac:dyDescent="0.2">
      <c r="A61" s="81"/>
    </row>
    <row r="62" spans="1:1" ht="12" customHeight="1" x14ac:dyDescent="0.2">
      <c r="A62" s="81"/>
    </row>
    <row r="63" spans="1:1" ht="12" customHeight="1" x14ac:dyDescent="0.2">
      <c r="A63" s="81"/>
    </row>
    <row r="64" spans="1:1" ht="12" customHeight="1" x14ac:dyDescent="0.2">
      <c r="A64" s="81"/>
    </row>
    <row r="65" spans="1:1" ht="12" customHeight="1" x14ac:dyDescent="0.2">
      <c r="A65" s="81"/>
    </row>
    <row r="66" spans="1:1" ht="12" customHeight="1" x14ac:dyDescent="0.2">
      <c r="A66" s="81"/>
    </row>
    <row r="67" spans="1:1" ht="12" customHeight="1" x14ac:dyDescent="0.2">
      <c r="A67" s="81"/>
    </row>
    <row r="68" spans="1:1" ht="12" customHeight="1" x14ac:dyDescent="0.2">
      <c r="A68" s="81"/>
    </row>
    <row r="69" spans="1:1" ht="12" customHeight="1" x14ac:dyDescent="0.2">
      <c r="A69" s="81"/>
    </row>
    <row r="70" spans="1:1" ht="12" customHeight="1" x14ac:dyDescent="0.2">
      <c r="A70" s="81"/>
    </row>
    <row r="71" spans="1:1" ht="12" customHeight="1" x14ac:dyDescent="0.2">
      <c r="A71" s="81"/>
    </row>
    <row r="72" spans="1:1" ht="12" customHeight="1" x14ac:dyDescent="0.2">
      <c r="A72" s="81"/>
    </row>
    <row r="73" spans="1:1" ht="12" customHeight="1" x14ac:dyDescent="0.2">
      <c r="A73" s="81"/>
    </row>
    <row r="74" spans="1:1" ht="12" customHeight="1" x14ac:dyDescent="0.2">
      <c r="A74" s="81"/>
    </row>
    <row r="75" spans="1:1" ht="12" customHeight="1" x14ac:dyDescent="0.2">
      <c r="A75" s="81"/>
    </row>
    <row r="76" spans="1:1" ht="12" customHeight="1" x14ac:dyDescent="0.2">
      <c r="A76" s="81"/>
    </row>
    <row r="77" spans="1:1" ht="12" customHeight="1" x14ac:dyDescent="0.2">
      <c r="A77" s="81"/>
    </row>
    <row r="78" spans="1:1" ht="12" customHeight="1" x14ac:dyDescent="0.2">
      <c r="A78" s="81"/>
    </row>
    <row r="79" spans="1:1" ht="12" customHeight="1" x14ac:dyDescent="0.2">
      <c r="A79" s="81"/>
    </row>
    <row r="80" spans="1:1" ht="12" customHeight="1" x14ac:dyDescent="0.2">
      <c r="A80" s="81"/>
    </row>
    <row r="81" spans="1:1" ht="12" customHeight="1" x14ac:dyDescent="0.2">
      <c r="A81" s="81"/>
    </row>
    <row r="82" spans="1:1" ht="12" customHeight="1" x14ac:dyDescent="0.2">
      <c r="A82" s="81"/>
    </row>
    <row r="83" spans="1:1" ht="12" customHeight="1" x14ac:dyDescent="0.2">
      <c r="A83" s="81"/>
    </row>
    <row r="84" spans="1:1" ht="12" customHeight="1" x14ac:dyDescent="0.2">
      <c r="A84" s="81"/>
    </row>
    <row r="85" spans="1:1" ht="12" customHeight="1" x14ac:dyDescent="0.2">
      <c r="A85" s="81"/>
    </row>
    <row r="86" spans="1:1" ht="12" customHeight="1" x14ac:dyDescent="0.2">
      <c r="A86" s="81"/>
    </row>
    <row r="87" spans="1:1" ht="12" customHeight="1" x14ac:dyDescent="0.2">
      <c r="A87" s="81"/>
    </row>
    <row r="88" spans="1:1" ht="12" customHeight="1" x14ac:dyDescent="0.2">
      <c r="A88" s="81"/>
    </row>
    <row r="89" spans="1:1" ht="12" customHeight="1" x14ac:dyDescent="0.2">
      <c r="A89" s="81"/>
    </row>
    <row r="90" spans="1:1" ht="12" customHeight="1" x14ac:dyDescent="0.2">
      <c r="A90" s="81"/>
    </row>
    <row r="91" spans="1:1" ht="12" customHeight="1" x14ac:dyDescent="0.2">
      <c r="A91" s="81"/>
    </row>
    <row r="92" spans="1:1" ht="12" customHeight="1" x14ac:dyDescent="0.2">
      <c r="A92" s="81"/>
    </row>
    <row r="93" spans="1:1" ht="12" customHeight="1" x14ac:dyDescent="0.2">
      <c r="A93" s="81"/>
    </row>
    <row r="94" spans="1:1" ht="12" customHeight="1" x14ac:dyDescent="0.2">
      <c r="A94" s="81"/>
    </row>
    <row r="95" spans="1:1" ht="12" customHeight="1" x14ac:dyDescent="0.2">
      <c r="A95" s="81"/>
    </row>
    <row r="96" spans="1:1" ht="12" customHeight="1" x14ac:dyDescent="0.2">
      <c r="A96" s="81"/>
    </row>
    <row r="97" spans="1:1" ht="12" customHeight="1" x14ac:dyDescent="0.2">
      <c r="A97" s="81"/>
    </row>
    <row r="98" spans="1:1" ht="12" customHeight="1" x14ac:dyDescent="0.2">
      <c r="A98" s="81"/>
    </row>
    <row r="99" spans="1:1" ht="12" customHeight="1" x14ac:dyDescent="0.2">
      <c r="A99" s="81"/>
    </row>
    <row r="100" spans="1:1" ht="12" customHeight="1" x14ac:dyDescent="0.2">
      <c r="A100" s="81"/>
    </row>
    <row r="101" spans="1:1" ht="12" customHeight="1" x14ac:dyDescent="0.2">
      <c r="A101" s="81"/>
    </row>
    <row r="102" spans="1:1" ht="12" customHeight="1" x14ac:dyDescent="0.2">
      <c r="A102" s="81"/>
    </row>
    <row r="103" spans="1:1" ht="12" customHeight="1" x14ac:dyDescent="0.2">
      <c r="A103" s="81"/>
    </row>
    <row r="104" spans="1:1" ht="12" customHeight="1" x14ac:dyDescent="0.2">
      <c r="A104" s="81"/>
    </row>
    <row r="105" spans="1:1" ht="12" customHeight="1" x14ac:dyDescent="0.2">
      <c r="A105" s="81"/>
    </row>
    <row r="106" spans="1:1" ht="12" customHeight="1" x14ac:dyDescent="0.2">
      <c r="A106" s="81"/>
    </row>
    <row r="107" spans="1:1" ht="12" customHeight="1" x14ac:dyDescent="0.2">
      <c r="A107" s="81"/>
    </row>
    <row r="108" spans="1:1" ht="12" customHeight="1" x14ac:dyDescent="0.2">
      <c r="A108" s="81"/>
    </row>
    <row r="109" spans="1:1" ht="12" customHeight="1" x14ac:dyDescent="0.2">
      <c r="A109" s="81"/>
    </row>
    <row r="110" spans="1:1" ht="12" customHeight="1" x14ac:dyDescent="0.2">
      <c r="A110" s="81"/>
    </row>
    <row r="111" spans="1:1" ht="12" customHeight="1" x14ac:dyDescent="0.2">
      <c r="A111" s="81"/>
    </row>
    <row r="112" spans="1:1" ht="12" customHeight="1" x14ac:dyDescent="0.2">
      <c r="A112" s="81"/>
    </row>
    <row r="113" spans="1:1" ht="12" customHeight="1" x14ac:dyDescent="0.2">
      <c r="A113" s="81"/>
    </row>
    <row r="114" spans="1:1" ht="12" customHeight="1" x14ac:dyDescent="0.2">
      <c r="A114" s="81"/>
    </row>
    <row r="115" spans="1:1" ht="12" customHeight="1" x14ac:dyDescent="0.2">
      <c r="A115" s="81"/>
    </row>
    <row r="116" spans="1:1" ht="12" customHeight="1" x14ac:dyDescent="0.2">
      <c r="A116" s="81"/>
    </row>
    <row r="117" spans="1:1" ht="12" customHeight="1" x14ac:dyDescent="0.2">
      <c r="A117" s="81"/>
    </row>
    <row r="118" spans="1:1" ht="12" customHeight="1" x14ac:dyDescent="0.2">
      <c r="A118" s="81"/>
    </row>
    <row r="119" spans="1:1" ht="12" customHeight="1" x14ac:dyDescent="0.2">
      <c r="A119" s="81"/>
    </row>
    <row r="120" spans="1:1" ht="12" customHeight="1" x14ac:dyDescent="0.2">
      <c r="A120" s="81"/>
    </row>
    <row r="121" spans="1:1" ht="12" customHeight="1" x14ac:dyDescent="0.2">
      <c r="A121" s="81"/>
    </row>
    <row r="122" spans="1:1" ht="12" customHeight="1" x14ac:dyDescent="0.2">
      <c r="A122" s="81"/>
    </row>
    <row r="123" spans="1:1" ht="12" customHeight="1" x14ac:dyDescent="0.2">
      <c r="A123" s="81"/>
    </row>
    <row r="124" spans="1:1" ht="12" customHeight="1" x14ac:dyDescent="0.2">
      <c r="A124" s="81"/>
    </row>
    <row r="125" spans="1:1" ht="12" customHeight="1" x14ac:dyDescent="0.2">
      <c r="A125" s="81"/>
    </row>
    <row r="126" spans="1:1" ht="12" customHeight="1" x14ac:dyDescent="0.2">
      <c r="A126" s="81"/>
    </row>
    <row r="127" spans="1:1" ht="12" customHeight="1" x14ac:dyDescent="0.2">
      <c r="A127" s="81"/>
    </row>
    <row r="128" spans="1:1" ht="12" customHeight="1" x14ac:dyDescent="0.2">
      <c r="A128" s="81"/>
    </row>
    <row r="129" spans="1:1" ht="12" customHeight="1" x14ac:dyDescent="0.2">
      <c r="A129" s="81"/>
    </row>
    <row r="130" spans="1:1" ht="12" customHeight="1" x14ac:dyDescent="0.2">
      <c r="A130" s="81"/>
    </row>
    <row r="131" spans="1:1" ht="12" customHeight="1" x14ac:dyDescent="0.2">
      <c r="A131" s="81"/>
    </row>
    <row r="132" spans="1:1" ht="12" customHeight="1" x14ac:dyDescent="0.2">
      <c r="A132" s="81"/>
    </row>
    <row r="133" spans="1:1" ht="12" customHeight="1" x14ac:dyDescent="0.2">
      <c r="A133" s="81"/>
    </row>
    <row r="134" spans="1:1" ht="12" customHeight="1" x14ac:dyDescent="0.2">
      <c r="A134" s="81"/>
    </row>
    <row r="135" spans="1:1" ht="12" customHeight="1" x14ac:dyDescent="0.2">
      <c r="A135" s="81"/>
    </row>
    <row r="136" spans="1:1" ht="12" customHeight="1" x14ac:dyDescent="0.2">
      <c r="A136" s="81"/>
    </row>
    <row r="137" spans="1:1" ht="12" customHeight="1" x14ac:dyDescent="0.2">
      <c r="A137" s="81"/>
    </row>
    <row r="138" spans="1:1" ht="12" customHeight="1" x14ac:dyDescent="0.2">
      <c r="A138" s="81"/>
    </row>
    <row r="139" spans="1:1" ht="12" customHeight="1" x14ac:dyDescent="0.2">
      <c r="A139" s="81"/>
    </row>
    <row r="140" spans="1:1" ht="12" customHeight="1" x14ac:dyDescent="0.2">
      <c r="A140" s="81"/>
    </row>
    <row r="141" spans="1:1" ht="12" customHeight="1" x14ac:dyDescent="0.2">
      <c r="A141" s="81"/>
    </row>
    <row r="142" spans="1:1" ht="12" customHeight="1" x14ac:dyDescent="0.2">
      <c r="A142" s="81"/>
    </row>
    <row r="143" spans="1:1" ht="12" customHeight="1" x14ac:dyDescent="0.2">
      <c r="A143" s="81"/>
    </row>
    <row r="144" spans="1:1" ht="12" customHeight="1" x14ac:dyDescent="0.2">
      <c r="A144" s="81"/>
    </row>
    <row r="145" spans="1:1" ht="12" customHeight="1" x14ac:dyDescent="0.2">
      <c r="A145" s="81"/>
    </row>
    <row r="146" spans="1:1" ht="12" customHeight="1" x14ac:dyDescent="0.2">
      <c r="A146" s="81"/>
    </row>
    <row r="147" spans="1:1" ht="12" customHeight="1" x14ac:dyDescent="0.2">
      <c r="A147" s="81"/>
    </row>
    <row r="148" spans="1:1" ht="12" customHeight="1" x14ac:dyDescent="0.2">
      <c r="A148" s="81"/>
    </row>
    <row r="149" spans="1:1" ht="12" customHeight="1" x14ac:dyDescent="0.2">
      <c r="A149" s="81"/>
    </row>
    <row r="150" spans="1:1" ht="12" customHeight="1" x14ac:dyDescent="0.2">
      <c r="A150" s="81"/>
    </row>
    <row r="151" spans="1:1" ht="12" customHeight="1" x14ac:dyDescent="0.2">
      <c r="A151" s="81"/>
    </row>
    <row r="152" spans="1:1" ht="12" customHeight="1" x14ac:dyDescent="0.2">
      <c r="A152" s="81"/>
    </row>
    <row r="153" spans="1:1" ht="12" customHeight="1" x14ac:dyDescent="0.2">
      <c r="A153" s="81"/>
    </row>
    <row r="154" spans="1:1" ht="12" customHeight="1" x14ac:dyDescent="0.2">
      <c r="A154" s="81"/>
    </row>
    <row r="155" spans="1:1" ht="12" customHeight="1" x14ac:dyDescent="0.2">
      <c r="A155" s="81"/>
    </row>
    <row r="156" spans="1:1" ht="12" customHeight="1" x14ac:dyDescent="0.2">
      <c r="A156" s="81"/>
    </row>
    <row r="157" spans="1:1" ht="12" customHeight="1" x14ac:dyDescent="0.2">
      <c r="A157" s="81"/>
    </row>
    <row r="158" spans="1:1" ht="12" customHeight="1" x14ac:dyDescent="0.2">
      <c r="A158" s="81"/>
    </row>
    <row r="159" spans="1:1" ht="12" customHeight="1" x14ac:dyDescent="0.2">
      <c r="A159" s="81"/>
    </row>
    <row r="160" spans="1:1" ht="12" customHeight="1" x14ac:dyDescent="0.2">
      <c r="A160" s="81"/>
    </row>
    <row r="161" spans="1:1" ht="12" customHeight="1" x14ac:dyDescent="0.2">
      <c r="A161" s="81"/>
    </row>
    <row r="162" spans="1:1" ht="12" customHeight="1" x14ac:dyDescent="0.2">
      <c r="A162" s="81"/>
    </row>
    <row r="163" spans="1:1" ht="12" customHeight="1" x14ac:dyDescent="0.2">
      <c r="A163" s="81"/>
    </row>
    <row r="164" spans="1:1" ht="12" customHeight="1" x14ac:dyDescent="0.2">
      <c r="A164" s="81"/>
    </row>
    <row r="165" spans="1:1" ht="12" customHeight="1" x14ac:dyDescent="0.2">
      <c r="A165" s="81"/>
    </row>
    <row r="166" spans="1:1" ht="12" customHeight="1" x14ac:dyDescent="0.2">
      <c r="A166" s="81"/>
    </row>
    <row r="167" spans="1:1" ht="12" customHeight="1" x14ac:dyDescent="0.2">
      <c r="A167" s="81"/>
    </row>
    <row r="168" spans="1:1" ht="12" customHeight="1" x14ac:dyDescent="0.2">
      <c r="A168" s="81"/>
    </row>
    <row r="169" spans="1:1" ht="12" customHeight="1" x14ac:dyDescent="0.2">
      <c r="A169" s="81"/>
    </row>
    <row r="170" spans="1:1" ht="12" customHeight="1" x14ac:dyDescent="0.2">
      <c r="A170" s="81"/>
    </row>
    <row r="171" spans="1:1" ht="12" customHeight="1" x14ac:dyDescent="0.2">
      <c r="A171" s="81"/>
    </row>
    <row r="172" spans="1:1" ht="12" customHeight="1" x14ac:dyDescent="0.2">
      <c r="A172" s="81"/>
    </row>
    <row r="173" spans="1:1" ht="12" customHeight="1" x14ac:dyDescent="0.2">
      <c r="A173" s="81"/>
    </row>
    <row r="174" spans="1:1" ht="12" customHeight="1" x14ac:dyDescent="0.2">
      <c r="A174" s="81"/>
    </row>
    <row r="175" spans="1:1" ht="12" customHeight="1" x14ac:dyDescent="0.2">
      <c r="A175" s="81"/>
    </row>
    <row r="176" spans="1:1" ht="12" customHeight="1" x14ac:dyDescent="0.2">
      <c r="A176" s="81"/>
    </row>
    <row r="177" spans="1:1" ht="12" customHeight="1" x14ac:dyDescent="0.2">
      <c r="A177" s="81"/>
    </row>
    <row r="178" spans="1:1" ht="12" customHeight="1" x14ac:dyDescent="0.2">
      <c r="A178" s="81"/>
    </row>
    <row r="179" spans="1:1" ht="12" customHeight="1" x14ac:dyDescent="0.2">
      <c r="A179" s="81"/>
    </row>
    <row r="180" spans="1:1" ht="12" customHeight="1" x14ac:dyDescent="0.2">
      <c r="A180" s="81"/>
    </row>
    <row r="181" spans="1:1" ht="12" customHeight="1" x14ac:dyDescent="0.2">
      <c r="A181" s="81"/>
    </row>
    <row r="182" spans="1:1" ht="12" customHeight="1" x14ac:dyDescent="0.2">
      <c r="A182" s="81"/>
    </row>
    <row r="183" spans="1:1" ht="12" customHeight="1" x14ac:dyDescent="0.2">
      <c r="A183" s="81"/>
    </row>
    <row r="184" spans="1:1" ht="12" customHeight="1" x14ac:dyDescent="0.2">
      <c r="A184" s="81"/>
    </row>
    <row r="185" spans="1:1" ht="12" customHeight="1" x14ac:dyDescent="0.2">
      <c r="A185" s="81"/>
    </row>
    <row r="186" spans="1:1" ht="12" customHeight="1" x14ac:dyDescent="0.2">
      <c r="A186" s="81"/>
    </row>
    <row r="187" spans="1:1" ht="12" customHeight="1" x14ac:dyDescent="0.2">
      <c r="A187" s="81"/>
    </row>
    <row r="188" spans="1:1" ht="12" customHeight="1" x14ac:dyDescent="0.2">
      <c r="A188" s="81"/>
    </row>
    <row r="189" spans="1:1" ht="12" customHeight="1" x14ac:dyDescent="0.2">
      <c r="A189" s="81"/>
    </row>
    <row r="190" spans="1:1" ht="12" customHeight="1" x14ac:dyDescent="0.2">
      <c r="A190" s="81"/>
    </row>
    <row r="191" spans="1:1" ht="12" customHeight="1" x14ac:dyDescent="0.2">
      <c r="A191" s="81"/>
    </row>
    <row r="192" spans="1:1" ht="12" customHeight="1" x14ac:dyDescent="0.2">
      <c r="A192" s="81"/>
    </row>
    <row r="193" spans="1:1" ht="12" customHeight="1" x14ac:dyDescent="0.2">
      <c r="A193" s="81"/>
    </row>
    <row r="194" spans="1:1" ht="12" customHeight="1" x14ac:dyDescent="0.2">
      <c r="A194" s="81"/>
    </row>
    <row r="195" spans="1:1" ht="12" customHeight="1" x14ac:dyDescent="0.2">
      <c r="A195" s="81"/>
    </row>
    <row r="196" spans="1:1" ht="12" customHeight="1" x14ac:dyDescent="0.2">
      <c r="A196" s="81"/>
    </row>
    <row r="197" spans="1:1" ht="12" customHeight="1" x14ac:dyDescent="0.2">
      <c r="A197" s="81"/>
    </row>
    <row r="198" spans="1:1" ht="12" customHeight="1" x14ac:dyDescent="0.2">
      <c r="A198" s="81"/>
    </row>
    <row r="199" spans="1:1" ht="12" customHeight="1" x14ac:dyDescent="0.2">
      <c r="A199" s="81"/>
    </row>
    <row r="200" spans="1:1" ht="12" customHeight="1" x14ac:dyDescent="0.2">
      <c r="A200" s="81"/>
    </row>
    <row r="201" spans="1:1" ht="12" customHeight="1" x14ac:dyDescent="0.2">
      <c r="A201" s="81"/>
    </row>
    <row r="202" spans="1:1" ht="12" customHeight="1" x14ac:dyDescent="0.2">
      <c r="A202" s="81"/>
    </row>
    <row r="203" spans="1:1" ht="12" customHeight="1" x14ac:dyDescent="0.2">
      <c r="A203" s="81"/>
    </row>
    <row r="204" spans="1:1" ht="12" customHeight="1" x14ac:dyDescent="0.2">
      <c r="A204" s="81"/>
    </row>
    <row r="205" spans="1:1" ht="12" customHeight="1" x14ac:dyDescent="0.2">
      <c r="A205" s="81"/>
    </row>
    <row r="206" spans="1:1" ht="12" customHeight="1" x14ac:dyDescent="0.2">
      <c r="A206" s="81"/>
    </row>
    <row r="207" spans="1:1" ht="12" customHeight="1" x14ac:dyDescent="0.2">
      <c r="A207" s="81"/>
    </row>
    <row r="208" spans="1:1" ht="12" customHeight="1" x14ac:dyDescent="0.2">
      <c r="A208" s="81"/>
    </row>
    <row r="209" spans="1:1" ht="12" customHeight="1" x14ac:dyDescent="0.2">
      <c r="A209" s="81"/>
    </row>
    <row r="210" spans="1:1" ht="12" customHeight="1" x14ac:dyDescent="0.2">
      <c r="A210" s="81"/>
    </row>
    <row r="211" spans="1:1" ht="12" customHeight="1" x14ac:dyDescent="0.2">
      <c r="A211" s="81"/>
    </row>
    <row r="212" spans="1:1" ht="12" customHeight="1" x14ac:dyDescent="0.2">
      <c r="A212" s="81"/>
    </row>
    <row r="213" spans="1:1" ht="12" customHeight="1" x14ac:dyDescent="0.2">
      <c r="A213" s="81"/>
    </row>
    <row r="214" spans="1:1" ht="12" customHeight="1" x14ac:dyDescent="0.2">
      <c r="A214" s="81"/>
    </row>
    <row r="215" spans="1:1" ht="12" customHeight="1" x14ac:dyDescent="0.2">
      <c r="A215" s="81"/>
    </row>
    <row r="216" spans="1:1" ht="12" customHeight="1" x14ac:dyDescent="0.2">
      <c r="A216" s="81"/>
    </row>
    <row r="217" spans="1:1" ht="12" customHeight="1" x14ac:dyDescent="0.2">
      <c r="A217" s="81"/>
    </row>
    <row r="218" spans="1:1" ht="12" customHeight="1" x14ac:dyDescent="0.2">
      <c r="A218" s="81"/>
    </row>
    <row r="219" spans="1:1" ht="12" customHeight="1" x14ac:dyDescent="0.2">
      <c r="A219" s="81"/>
    </row>
    <row r="220" spans="1:1" ht="12" customHeight="1" x14ac:dyDescent="0.2">
      <c r="A220" s="81"/>
    </row>
    <row r="221" spans="1:1" ht="12" customHeight="1" x14ac:dyDescent="0.2">
      <c r="A221" s="81"/>
    </row>
    <row r="222" spans="1:1" ht="12" customHeight="1" x14ac:dyDescent="0.2">
      <c r="A222" s="81"/>
    </row>
    <row r="223" spans="1:1" ht="12" customHeight="1" x14ac:dyDescent="0.2">
      <c r="A223" s="81"/>
    </row>
    <row r="224" spans="1:1" ht="12" customHeight="1" x14ac:dyDescent="0.2">
      <c r="A224" s="81"/>
    </row>
    <row r="225" spans="1:1" ht="12" customHeight="1" x14ac:dyDescent="0.2">
      <c r="A225" s="81"/>
    </row>
    <row r="226" spans="1:1" ht="12" customHeight="1" x14ac:dyDescent="0.2">
      <c r="A226" s="81"/>
    </row>
    <row r="227" spans="1:1" ht="12" customHeight="1" x14ac:dyDescent="0.2">
      <c r="A227" s="81"/>
    </row>
    <row r="228" spans="1:1" ht="12" customHeight="1" x14ac:dyDescent="0.2">
      <c r="A228" s="81"/>
    </row>
    <row r="229" spans="1:1" ht="12" customHeight="1" x14ac:dyDescent="0.2">
      <c r="A229" s="81"/>
    </row>
    <row r="230" spans="1:1" ht="12" customHeight="1" x14ac:dyDescent="0.2">
      <c r="A230" s="81"/>
    </row>
    <row r="231" spans="1:1" ht="12" customHeight="1" x14ac:dyDescent="0.2">
      <c r="A231" s="81"/>
    </row>
    <row r="232" spans="1:1" ht="12" customHeight="1" x14ac:dyDescent="0.2">
      <c r="A232" s="81"/>
    </row>
    <row r="233" spans="1:1" ht="12" customHeight="1" x14ac:dyDescent="0.2">
      <c r="A233" s="81"/>
    </row>
    <row r="234" spans="1:1" ht="12" customHeight="1" x14ac:dyDescent="0.2">
      <c r="A234" s="81"/>
    </row>
    <row r="235" spans="1:1" ht="12" customHeight="1" x14ac:dyDescent="0.2">
      <c r="A235" s="81"/>
    </row>
    <row r="236" spans="1:1" ht="12" customHeight="1" x14ac:dyDescent="0.2">
      <c r="A236" s="81"/>
    </row>
    <row r="237" spans="1:1" ht="12" customHeight="1" x14ac:dyDescent="0.2">
      <c r="A237" s="81"/>
    </row>
    <row r="238" spans="1:1" ht="12" customHeight="1" x14ac:dyDescent="0.2">
      <c r="A238" s="81"/>
    </row>
    <row r="239" spans="1:1" ht="12" customHeight="1" x14ac:dyDescent="0.2">
      <c r="A239" s="81"/>
    </row>
    <row r="240" spans="1:1" ht="12" customHeight="1" x14ac:dyDescent="0.2">
      <c r="A240" s="81"/>
    </row>
    <row r="241" spans="1:1" ht="12" customHeight="1" x14ac:dyDescent="0.2">
      <c r="A241" s="81"/>
    </row>
    <row r="242" spans="1:1" ht="12" customHeight="1" x14ac:dyDescent="0.2">
      <c r="A242" s="81"/>
    </row>
    <row r="243" spans="1:1" ht="12" customHeight="1" x14ac:dyDescent="0.2">
      <c r="A243" s="81"/>
    </row>
    <row r="244" spans="1:1" ht="12" customHeight="1" x14ac:dyDescent="0.2">
      <c r="A244" s="81"/>
    </row>
    <row r="245" spans="1:1" ht="12" customHeight="1" x14ac:dyDescent="0.2">
      <c r="A245" s="81"/>
    </row>
    <row r="246" spans="1:1" ht="12" customHeight="1" x14ac:dyDescent="0.2">
      <c r="A246" s="81"/>
    </row>
    <row r="247" spans="1:1" ht="12" customHeight="1" x14ac:dyDescent="0.2">
      <c r="A247" s="81"/>
    </row>
    <row r="248" spans="1:1" ht="12" customHeight="1" x14ac:dyDescent="0.2">
      <c r="A248" s="81"/>
    </row>
    <row r="249" spans="1:1" ht="12" customHeight="1" x14ac:dyDescent="0.2">
      <c r="A249" s="81"/>
    </row>
    <row r="250" spans="1:1" ht="12" customHeight="1" x14ac:dyDescent="0.2">
      <c r="A250" s="81"/>
    </row>
    <row r="251" spans="1:1" ht="12" customHeight="1" x14ac:dyDescent="0.2">
      <c r="A251" s="81"/>
    </row>
    <row r="252" spans="1:1" ht="12" customHeight="1" x14ac:dyDescent="0.2">
      <c r="A252" s="81"/>
    </row>
    <row r="253" spans="1:1" ht="12" customHeight="1" x14ac:dyDescent="0.2">
      <c r="A253" s="81"/>
    </row>
    <row r="254" spans="1:1" ht="12" customHeight="1" x14ac:dyDescent="0.2">
      <c r="A254" s="81"/>
    </row>
    <row r="255" spans="1:1" ht="12" customHeight="1" x14ac:dyDescent="0.2">
      <c r="A255" s="81"/>
    </row>
    <row r="256" spans="1:1" ht="12" customHeight="1" x14ac:dyDescent="0.2">
      <c r="A256" s="81"/>
    </row>
    <row r="257" spans="1:1" ht="12" customHeight="1" x14ac:dyDescent="0.2">
      <c r="A257" s="81"/>
    </row>
    <row r="258" spans="1:1" ht="12" customHeight="1" x14ac:dyDescent="0.2">
      <c r="A258" s="81"/>
    </row>
    <row r="259" spans="1:1" ht="12" customHeight="1" x14ac:dyDescent="0.2">
      <c r="A259" s="81"/>
    </row>
    <row r="260" spans="1:1" ht="12" customHeight="1" x14ac:dyDescent="0.2">
      <c r="A260" s="81"/>
    </row>
    <row r="261" spans="1:1" ht="12" customHeight="1" x14ac:dyDescent="0.2">
      <c r="A261" s="81"/>
    </row>
    <row r="262" spans="1:1" ht="12" customHeight="1" x14ac:dyDescent="0.2">
      <c r="A262" s="81"/>
    </row>
    <row r="263" spans="1:1" ht="12" customHeight="1" x14ac:dyDescent="0.2">
      <c r="A263" s="81"/>
    </row>
    <row r="264" spans="1:1" ht="12" customHeight="1" x14ac:dyDescent="0.2">
      <c r="A264" s="81"/>
    </row>
    <row r="265" spans="1:1" ht="12" customHeight="1" x14ac:dyDescent="0.2">
      <c r="A265" s="81"/>
    </row>
    <row r="266" spans="1:1" ht="12" customHeight="1" x14ac:dyDescent="0.2">
      <c r="A266" s="81"/>
    </row>
    <row r="267" spans="1:1" ht="12" customHeight="1" x14ac:dyDescent="0.2">
      <c r="A267" s="81"/>
    </row>
    <row r="268" spans="1:1" ht="12" customHeight="1" x14ac:dyDescent="0.2">
      <c r="A268" s="81"/>
    </row>
    <row r="269" spans="1:1" ht="12" customHeight="1" x14ac:dyDescent="0.2">
      <c r="A269" s="81"/>
    </row>
    <row r="270" spans="1:1" ht="12" customHeight="1" x14ac:dyDescent="0.2">
      <c r="A270" s="81"/>
    </row>
    <row r="271" spans="1:1" ht="12" customHeight="1" x14ac:dyDescent="0.2">
      <c r="A271" s="81"/>
    </row>
    <row r="272" spans="1:1" ht="12" customHeight="1" x14ac:dyDescent="0.2">
      <c r="A272" s="81"/>
    </row>
    <row r="273" spans="1:1" ht="12" customHeight="1" x14ac:dyDescent="0.2">
      <c r="A273" s="81"/>
    </row>
    <row r="274" spans="1:1" ht="12" customHeight="1" x14ac:dyDescent="0.2">
      <c r="A274" s="81"/>
    </row>
    <row r="275" spans="1:1" ht="12" customHeight="1" x14ac:dyDescent="0.2">
      <c r="A275" s="81"/>
    </row>
    <row r="276" spans="1:1" ht="12" customHeight="1" x14ac:dyDescent="0.2">
      <c r="A276" s="81"/>
    </row>
    <row r="277" spans="1:1" ht="12" customHeight="1" x14ac:dyDescent="0.2">
      <c r="A277" s="81"/>
    </row>
    <row r="278" spans="1:1" ht="12" customHeight="1" x14ac:dyDescent="0.2">
      <c r="A278" s="81"/>
    </row>
    <row r="279" spans="1:1" ht="12" customHeight="1" x14ac:dyDescent="0.2">
      <c r="A279" s="81"/>
    </row>
    <row r="280" spans="1:1" ht="12" customHeight="1" x14ac:dyDescent="0.2">
      <c r="A280" s="81"/>
    </row>
    <row r="281" spans="1:1" ht="12" customHeight="1" x14ac:dyDescent="0.2">
      <c r="A281" s="81"/>
    </row>
    <row r="282" spans="1:1" ht="12" customHeight="1" x14ac:dyDescent="0.2">
      <c r="A282" s="81"/>
    </row>
    <row r="283" spans="1:1" ht="12" customHeight="1" x14ac:dyDescent="0.2">
      <c r="A283" s="81"/>
    </row>
  </sheetData>
  <mergeCells count="2">
    <mergeCell ref="B1:L1"/>
    <mergeCell ref="M1:U1"/>
  </mergeCells>
  <phoneticPr fontId="4"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0"/>
  <sheetViews>
    <sheetView workbookViewId="0">
      <pane xSplit="1" ySplit="4" topLeftCell="B5" activePane="bottomRight" state="frozen"/>
      <selection pane="topRight" activeCell="B1" sqref="B1"/>
      <selection pane="bottomLeft" activeCell="A6" sqref="A6"/>
      <selection pane="bottomRight"/>
    </sheetView>
  </sheetViews>
  <sheetFormatPr defaultColWidth="10.7109375" defaultRowHeight="12" customHeight="1" x14ac:dyDescent="0.2"/>
  <cols>
    <col min="1" max="1" width="10.7109375" style="126"/>
    <col min="2" max="5" width="10.7109375" style="16"/>
    <col min="6" max="98" width="10.7109375" style="13"/>
    <col min="99" max="16384" width="10.7109375" style="12"/>
  </cols>
  <sheetData>
    <row r="1" spans="1:98" ht="12" customHeight="1" x14ac:dyDescent="0.2">
      <c r="A1" s="114"/>
      <c r="B1" s="250" t="s">
        <v>658</v>
      </c>
      <c r="C1" s="250"/>
      <c r="D1" s="250"/>
      <c r="E1" s="250"/>
    </row>
    <row r="2" spans="1:98" s="147" customFormat="1" ht="12" customHeight="1" x14ac:dyDescent="0.2">
      <c r="A2" s="144"/>
      <c r="B2" s="145" t="s">
        <v>10</v>
      </c>
      <c r="C2" s="145" t="s">
        <v>9</v>
      </c>
      <c r="D2" s="145" t="s">
        <v>6</v>
      </c>
      <c r="E2" s="145" t="s">
        <v>370</v>
      </c>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row>
    <row r="3" spans="1:98" ht="12" customHeight="1" x14ac:dyDescent="0.2">
      <c r="A3" s="43"/>
      <c r="B3" s="18" t="s">
        <v>659</v>
      </c>
      <c r="C3" s="18" t="s">
        <v>660</v>
      </c>
      <c r="D3" s="18" t="s">
        <v>661</v>
      </c>
      <c r="E3" s="18" t="s">
        <v>11</v>
      </c>
    </row>
    <row r="4" spans="1:98" ht="12" hidden="1" customHeight="1" x14ac:dyDescent="0.2">
      <c r="A4" s="44"/>
      <c r="B4" s="24" t="s">
        <v>102</v>
      </c>
      <c r="C4" s="24" t="s">
        <v>102</v>
      </c>
      <c r="D4" s="24" t="s">
        <v>102</v>
      </c>
      <c r="E4" s="24" t="s">
        <v>102</v>
      </c>
    </row>
    <row r="5" spans="1:98" ht="12" customHeight="1" x14ac:dyDescent="0.2">
      <c r="A5" s="42">
        <v>39083</v>
      </c>
      <c r="B5" s="20">
        <v>4671</v>
      </c>
      <c r="C5" s="20">
        <v>887</v>
      </c>
      <c r="D5" s="20">
        <v>9235</v>
      </c>
      <c r="E5" s="20">
        <f t="shared" ref="E5:E16" si="0">SUM(B5:D5)</f>
        <v>14793</v>
      </c>
    </row>
    <row r="6" spans="1:98" ht="12" customHeight="1" x14ac:dyDescent="0.2">
      <c r="A6" s="42">
        <v>39114</v>
      </c>
      <c r="B6" s="20">
        <v>5398</v>
      </c>
      <c r="C6" s="20">
        <v>435</v>
      </c>
      <c r="D6" s="20">
        <v>8083</v>
      </c>
      <c r="E6" s="20">
        <f t="shared" si="0"/>
        <v>13916</v>
      </c>
    </row>
    <row r="7" spans="1:98" ht="12" customHeight="1" x14ac:dyDescent="0.2">
      <c r="A7" s="42">
        <v>39142</v>
      </c>
      <c r="B7" s="20">
        <v>4201</v>
      </c>
      <c r="C7" s="20">
        <v>474</v>
      </c>
      <c r="D7" s="20">
        <v>11694</v>
      </c>
      <c r="E7" s="20">
        <f t="shared" si="0"/>
        <v>16369</v>
      </c>
    </row>
    <row r="8" spans="1:98" ht="12" customHeight="1" x14ac:dyDescent="0.2">
      <c r="A8" s="42">
        <v>39173</v>
      </c>
      <c r="B8" s="20">
        <v>3700</v>
      </c>
      <c r="C8" s="20">
        <v>625</v>
      </c>
      <c r="D8" s="20">
        <v>9584</v>
      </c>
      <c r="E8" s="20">
        <f t="shared" si="0"/>
        <v>13909</v>
      </c>
    </row>
    <row r="9" spans="1:98" ht="12" customHeight="1" x14ac:dyDescent="0.2">
      <c r="A9" s="42">
        <v>39203</v>
      </c>
      <c r="B9" s="20">
        <v>4197</v>
      </c>
      <c r="C9" s="20">
        <v>583</v>
      </c>
      <c r="D9" s="20">
        <v>11803</v>
      </c>
      <c r="E9" s="20">
        <f t="shared" si="0"/>
        <v>16583</v>
      </c>
    </row>
    <row r="10" spans="1:98" ht="12" customHeight="1" x14ac:dyDescent="0.2">
      <c r="A10" s="42">
        <v>39234</v>
      </c>
      <c r="B10" s="20">
        <v>3723</v>
      </c>
      <c r="C10" s="20">
        <v>582</v>
      </c>
      <c r="D10" s="20">
        <v>10530</v>
      </c>
      <c r="E10" s="20">
        <f t="shared" si="0"/>
        <v>14835</v>
      </c>
    </row>
    <row r="11" spans="1:98" ht="12" customHeight="1" x14ac:dyDescent="0.2">
      <c r="A11" s="42">
        <v>39264</v>
      </c>
      <c r="B11" s="20">
        <v>4016</v>
      </c>
      <c r="C11" s="20">
        <v>516</v>
      </c>
      <c r="D11" s="20">
        <v>13274</v>
      </c>
      <c r="E11" s="20">
        <f t="shared" si="0"/>
        <v>17806</v>
      </c>
    </row>
    <row r="12" spans="1:98" ht="12" customHeight="1" x14ac:dyDescent="0.2">
      <c r="A12" s="42">
        <v>39295</v>
      </c>
      <c r="B12" s="20">
        <v>3239</v>
      </c>
      <c r="C12" s="20">
        <v>666</v>
      </c>
      <c r="D12" s="20">
        <v>9196</v>
      </c>
      <c r="E12" s="20">
        <f t="shared" si="0"/>
        <v>13101</v>
      </c>
    </row>
    <row r="13" spans="1:98" ht="12" customHeight="1" x14ac:dyDescent="0.2">
      <c r="A13" s="42">
        <v>39326</v>
      </c>
      <c r="B13" s="20">
        <v>2918</v>
      </c>
      <c r="C13" s="20">
        <v>694</v>
      </c>
      <c r="D13" s="20">
        <v>10132</v>
      </c>
      <c r="E13" s="20">
        <f t="shared" si="0"/>
        <v>13744</v>
      </c>
    </row>
    <row r="14" spans="1:98" ht="12" customHeight="1" x14ac:dyDescent="0.2">
      <c r="A14" s="42">
        <v>39356</v>
      </c>
      <c r="B14" s="20">
        <v>3623</v>
      </c>
      <c r="C14" s="20">
        <v>417</v>
      </c>
      <c r="D14" s="20">
        <v>11479</v>
      </c>
      <c r="E14" s="20">
        <f t="shared" si="0"/>
        <v>15519</v>
      </c>
    </row>
    <row r="15" spans="1:98" ht="12" customHeight="1" x14ac:dyDescent="0.2">
      <c r="A15" s="42">
        <v>39387</v>
      </c>
      <c r="B15" s="20">
        <v>6343</v>
      </c>
      <c r="C15" s="20">
        <v>659</v>
      </c>
      <c r="D15" s="20">
        <v>10833</v>
      </c>
      <c r="E15" s="20">
        <f t="shared" si="0"/>
        <v>17835</v>
      </c>
    </row>
    <row r="16" spans="1:98" ht="12" customHeight="1" x14ac:dyDescent="0.2">
      <c r="A16" s="42">
        <v>39417</v>
      </c>
      <c r="B16" s="20">
        <v>3543</v>
      </c>
      <c r="C16" s="20">
        <v>841</v>
      </c>
      <c r="D16" s="20">
        <v>10556</v>
      </c>
      <c r="E16" s="20">
        <f t="shared" si="0"/>
        <v>14940</v>
      </c>
    </row>
    <row r="17" spans="1:5" ht="12" customHeight="1" x14ac:dyDescent="0.2">
      <c r="A17" s="42" t="s">
        <v>675</v>
      </c>
      <c r="B17" s="20"/>
      <c r="C17" s="20"/>
      <c r="D17" s="20"/>
      <c r="E17" s="20"/>
    </row>
    <row r="18" spans="1:5" ht="12" customHeight="1" x14ac:dyDescent="0.2">
      <c r="A18" s="42">
        <v>41640</v>
      </c>
      <c r="B18" s="20">
        <f>122.245+254.362+5088.054</f>
        <v>5464.6610000000001</v>
      </c>
      <c r="C18" s="20">
        <f>132.256+8.826+694.696</f>
        <v>835.77800000000002</v>
      </c>
      <c r="D18" s="20">
        <f>7357.424+4605.574</f>
        <v>11962.998</v>
      </c>
      <c r="E18" s="20">
        <f t="shared" ref="E18:E21" si="1">SUM(B18:D18)</f>
        <v>18263.436999999998</v>
      </c>
    </row>
    <row r="19" spans="1:5" ht="12" customHeight="1" x14ac:dyDescent="0.2">
      <c r="A19" s="42">
        <v>41671</v>
      </c>
      <c r="B19" s="20">
        <f>158.638+423.17+5322.392</f>
        <v>5904.2</v>
      </c>
      <c r="C19" s="20">
        <f>89.831+2.654+723.927</f>
        <v>816.41200000000003</v>
      </c>
      <c r="D19" s="20">
        <f>7173.726+3309.882</f>
        <v>10483.608</v>
      </c>
      <c r="E19" s="20">
        <f t="shared" si="1"/>
        <v>17204.22</v>
      </c>
    </row>
    <row r="20" spans="1:5" ht="12" customHeight="1" x14ac:dyDescent="0.2">
      <c r="A20" s="42">
        <v>41699</v>
      </c>
      <c r="B20" s="20">
        <f>230.8+400.84+4394.922</f>
        <v>5026.5619999999999</v>
      </c>
      <c r="C20" s="20">
        <f>102.634+6.619+599.161</f>
        <v>708.41399999999999</v>
      </c>
      <c r="D20" s="20">
        <f>7471.99+3421.638</f>
        <v>10893.628000000001</v>
      </c>
      <c r="E20" s="20">
        <f t="shared" si="1"/>
        <v>16628.603999999999</v>
      </c>
    </row>
    <row r="21" spans="1:5" ht="12" customHeight="1" x14ac:dyDescent="0.2">
      <c r="A21" s="42">
        <v>41730</v>
      </c>
      <c r="B21" s="20">
        <f>153.013+499.257+5846.053</f>
        <v>6498.3230000000003</v>
      </c>
      <c r="C21" s="20">
        <f>134.068+24.551+794.89</f>
        <v>953.50900000000001</v>
      </c>
      <c r="D21" s="20">
        <f>7965.105+4165.701</f>
        <v>12130.806</v>
      </c>
      <c r="E21" s="20">
        <f t="shared" si="1"/>
        <v>19582.637999999999</v>
      </c>
    </row>
    <row r="22" spans="1:5" ht="12" customHeight="1" x14ac:dyDescent="0.2">
      <c r="A22" s="42"/>
      <c r="B22" s="20"/>
      <c r="C22" s="20"/>
      <c r="D22" s="20"/>
      <c r="E22" s="20"/>
    </row>
    <row r="23" spans="1:5" ht="12" customHeight="1" x14ac:dyDescent="0.2">
      <c r="A23" s="42"/>
      <c r="B23" s="20"/>
      <c r="C23" s="20"/>
      <c r="D23" s="20"/>
      <c r="E23" s="20"/>
    </row>
    <row r="24" spans="1:5" ht="12" customHeight="1" x14ac:dyDescent="0.2">
      <c r="A24" s="42"/>
      <c r="B24" s="20"/>
      <c r="C24" s="20"/>
      <c r="D24" s="20"/>
      <c r="E24" s="20"/>
    </row>
    <row r="25" spans="1:5" ht="12" customHeight="1" x14ac:dyDescent="0.2">
      <c r="A25" s="42"/>
      <c r="B25" s="20"/>
      <c r="C25" s="20"/>
      <c r="D25" s="20"/>
      <c r="E25" s="20"/>
    </row>
    <row r="26" spans="1:5" ht="12" customHeight="1" x14ac:dyDescent="0.2">
      <c r="A26" s="42"/>
      <c r="B26" s="20"/>
      <c r="C26" s="20"/>
      <c r="D26" s="20"/>
      <c r="E26" s="20"/>
    </row>
    <row r="27" spans="1:5" ht="12" customHeight="1" x14ac:dyDescent="0.2">
      <c r="A27" s="42"/>
      <c r="B27" s="20"/>
      <c r="C27" s="20"/>
      <c r="D27" s="20"/>
      <c r="E27" s="20"/>
    </row>
    <row r="28" spans="1:5" ht="12" customHeight="1" x14ac:dyDescent="0.2">
      <c r="A28" s="42"/>
      <c r="B28" s="21"/>
      <c r="C28" s="21"/>
      <c r="D28" s="21"/>
      <c r="E28" s="21"/>
    </row>
    <row r="29" spans="1:5" ht="12" customHeight="1" x14ac:dyDescent="0.2">
      <c r="A29" s="42"/>
      <c r="B29" s="20"/>
      <c r="C29" s="20"/>
      <c r="D29" s="20"/>
      <c r="E29" s="20"/>
    </row>
    <row r="30" spans="1:5" ht="12" customHeight="1" x14ac:dyDescent="0.2">
      <c r="A30" s="42"/>
      <c r="B30" s="20"/>
      <c r="C30" s="20"/>
      <c r="D30" s="20"/>
      <c r="E30" s="20"/>
    </row>
    <row r="31" spans="1:5" ht="12" customHeight="1" x14ac:dyDescent="0.2">
      <c r="A31" s="42"/>
      <c r="B31" s="21"/>
      <c r="C31" s="21"/>
      <c r="D31" s="21"/>
      <c r="E31" s="21"/>
    </row>
    <row r="32" spans="1:5" ht="12" customHeight="1" x14ac:dyDescent="0.2">
      <c r="A32" s="42"/>
      <c r="B32" s="21"/>
      <c r="C32" s="21"/>
      <c r="D32" s="21"/>
      <c r="E32" s="21"/>
    </row>
    <row r="33" spans="1:5" ht="12" customHeight="1" x14ac:dyDescent="0.2">
      <c r="A33" s="42"/>
      <c r="B33" s="21"/>
      <c r="C33" s="21"/>
      <c r="D33" s="21"/>
      <c r="E33" s="21"/>
    </row>
    <row r="34" spans="1:5" ht="12" customHeight="1" x14ac:dyDescent="0.2">
      <c r="A34" s="42"/>
      <c r="B34" s="21"/>
      <c r="C34" s="21"/>
      <c r="D34" s="21"/>
      <c r="E34" s="21"/>
    </row>
    <row r="35" spans="1:5" ht="12" customHeight="1" x14ac:dyDescent="0.2">
      <c r="A35" s="42"/>
      <c r="B35" s="21"/>
      <c r="C35" s="21"/>
      <c r="D35" s="21"/>
      <c r="E35" s="21"/>
    </row>
    <row r="36" spans="1:5" ht="12" customHeight="1" x14ac:dyDescent="0.2">
      <c r="A36" s="42"/>
      <c r="B36" s="21"/>
      <c r="C36" s="21"/>
      <c r="D36" s="21"/>
      <c r="E36" s="21"/>
    </row>
    <row r="37" spans="1:5" ht="12" customHeight="1" x14ac:dyDescent="0.2">
      <c r="A37" s="42"/>
      <c r="B37" s="21"/>
      <c r="C37" s="21"/>
      <c r="D37" s="21"/>
      <c r="E37" s="21"/>
    </row>
    <row r="38" spans="1:5" ht="12" customHeight="1" x14ac:dyDescent="0.2">
      <c r="A38" s="42"/>
      <c r="B38" s="21"/>
      <c r="C38" s="21"/>
      <c r="D38" s="21"/>
      <c r="E38" s="21"/>
    </row>
    <row r="39" spans="1:5" ht="12" customHeight="1" x14ac:dyDescent="0.2">
      <c r="A39" s="42"/>
      <c r="B39" s="21"/>
      <c r="C39" s="21"/>
      <c r="D39" s="21"/>
      <c r="E39" s="21"/>
    </row>
    <row r="40" spans="1:5" ht="12" customHeight="1" x14ac:dyDescent="0.2">
      <c r="A40" s="42"/>
      <c r="B40" s="21"/>
      <c r="C40" s="21"/>
      <c r="D40" s="21"/>
      <c r="E40" s="21"/>
    </row>
    <row r="41" spans="1:5" ht="12" customHeight="1" x14ac:dyDescent="0.2">
      <c r="A41" s="42"/>
      <c r="B41" s="21"/>
      <c r="C41" s="21"/>
      <c r="D41" s="21"/>
      <c r="E41" s="21"/>
    </row>
    <row r="42" spans="1:5" ht="12" customHeight="1" x14ac:dyDescent="0.2">
      <c r="A42" s="42"/>
      <c r="B42" s="22"/>
      <c r="C42" s="22"/>
      <c r="D42" s="22"/>
      <c r="E42" s="22"/>
    </row>
    <row r="43" spans="1:5" ht="12" customHeight="1" x14ac:dyDescent="0.2">
      <c r="A43" s="42"/>
      <c r="B43" s="22"/>
      <c r="C43" s="22"/>
      <c r="D43" s="22"/>
      <c r="E43" s="22"/>
    </row>
    <row r="44" spans="1:5" ht="12" customHeight="1" x14ac:dyDescent="0.2">
      <c r="A44" s="42"/>
      <c r="B44" s="22"/>
      <c r="C44" s="22"/>
      <c r="D44" s="22"/>
      <c r="E44" s="22"/>
    </row>
    <row r="45" spans="1:5" ht="12" customHeight="1" x14ac:dyDescent="0.2">
      <c r="A45" s="42"/>
      <c r="B45" s="23"/>
      <c r="C45" s="23"/>
      <c r="D45" s="23"/>
      <c r="E45" s="23"/>
    </row>
    <row r="46" spans="1:5" ht="12" customHeight="1" x14ac:dyDescent="0.2">
      <c r="A46" s="42"/>
      <c r="B46" s="23"/>
      <c r="C46" s="23"/>
      <c r="D46" s="23"/>
      <c r="E46" s="23"/>
    </row>
    <row r="47" spans="1:5" ht="12" customHeight="1" x14ac:dyDescent="0.2">
      <c r="A47" s="42"/>
      <c r="B47" s="23"/>
      <c r="C47" s="23"/>
      <c r="D47" s="23"/>
      <c r="E47" s="23"/>
    </row>
    <row r="48" spans="1:5" ht="12" customHeight="1" x14ac:dyDescent="0.2">
      <c r="A48" s="42"/>
      <c r="B48" s="23"/>
      <c r="C48" s="23"/>
      <c r="D48" s="23"/>
      <c r="E48" s="23"/>
    </row>
    <row r="49" spans="1:5" ht="12" customHeight="1" x14ac:dyDescent="0.2">
      <c r="A49" s="42"/>
      <c r="B49" s="20"/>
      <c r="C49" s="20"/>
      <c r="D49" s="20"/>
      <c r="E49" s="20"/>
    </row>
    <row r="50" spans="1:5" ht="12" customHeight="1" x14ac:dyDescent="0.2">
      <c r="A50" s="42"/>
      <c r="B50" s="20"/>
      <c r="C50" s="20"/>
      <c r="D50" s="20"/>
      <c r="E50" s="20"/>
    </row>
    <row r="51" spans="1:5" ht="12" customHeight="1" x14ac:dyDescent="0.2">
      <c r="A51" s="42"/>
      <c r="B51" s="20"/>
      <c r="C51" s="20"/>
      <c r="D51" s="20"/>
      <c r="E51" s="20"/>
    </row>
    <row r="52" spans="1:5" ht="12" customHeight="1" x14ac:dyDescent="0.2">
      <c r="A52" s="42"/>
      <c r="B52" s="20"/>
      <c r="C52" s="20"/>
      <c r="D52" s="20"/>
      <c r="E52" s="20"/>
    </row>
    <row r="53" spans="1:5" ht="12" customHeight="1" x14ac:dyDescent="0.2">
      <c r="A53" s="42"/>
      <c r="B53" s="20"/>
      <c r="C53" s="20"/>
      <c r="D53" s="20"/>
      <c r="E53" s="20"/>
    </row>
    <row r="54" spans="1:5" ht="12" customHeight="1" x14ac:dyDescent="0.2">
      <c r="A54" s="42"/>
      <c r="B54" s="20"/>
      <c r="C54" s="20"/>
      <c r="D54" s="20"/>
      <c r="E54" s="20"/>
    </row>
    <row r="55" spans="1:5" ht="12" customHeight="1" x14ac:dyDescent="0.2">
      <c r="A55" s="42"/>
      <c r="B55" s="20"/>
      <c r="C55" s="20"/>
      <c r="D55" s="20"/>
      <c r="E55" s="20"/>
    </row>
    <row r="56" spans="1:5" ht="12" customHeight="1" x14ac:dyDescent="0.2">
      <c r="A56" s="42"/>
      <c r="B56" s="20"/>
      <c r="C56" s="20"/>
      <c r="D56" s="20"/>
      <c r="E56" s="20"/>
    </row>
    <row r="57" spans="1:5" ht="12" customHeight="1" x14ac:dyDescent="0.2">
      <c r="A57" s="42"/>
      <c r="B57" s="20"/>
      <c r="C57" s="20"/>
      <c r="D57" s="20"/>
      <c r="E57" s="20"/>
    </row>
    <row r="58" spans="1:5" ht="12" customHeight="1" x14ac:dyDescent="0.2">
      <c r="A58" s="42"/>
      <c r="B58" s="20"/>
      <c r="C58" s="20"/>
      <c r="D58" s="20"/>
      <c r="E58" s="20"/>
    </row>
    <row r="59" spans="1:5" ht="12" customHeight="1" x14ac:dyDescent="0.2">
      <c r="A59" s="42"/>
      <c r="B59" s="15"/>
      <c r="C59" s="15"/>
      <c r="D59" s="15"/>
      <c r="E59" s="15"/>
    </row>
    <row r="60" spans="1:5" ht="12" customHeight="1" x14ac:dyDescent="0.2">
      <c r="A60" s="42"/>
    </row>
    <row r="61" spans="1:5" ht="12" customHeight="1" x14ac:dyDescent="0.2">
      <c r="A61" s="42"/>
    </row>
    <row r="62" spans="1:5" ht="12" customHeight="1" x14ac:dyDescent="0.2">
      <c r="A62" s="42"/>
    </row>
    <row r="63" spans="1:5" ht="12" customHeight="1" x14ac:dyDescent="0.2">
      <c r="A63" s="42"/>
    </row>
    <row r="64" spans="1:5" ht="12" customHeight="1" x14ac:dyDescent="0.2">
      <c r="A64" s="42"/>
    </row>
    <row r="65" spans="1:1" ht="12" customHeight="1" x14ac:dyDescent="0.2">
      <c r="A65" s="42"/>
    </row>
    <row r="66" spans="1:1" ht="12" customHeight="1" x14ac:dyDescent="0.2">
      <c r="A66" s="42"/>
    </row>
    <row r="67" spans="1:1" ht="12" customHeight="1" x14ac:dyDescent="0.2">
      <c r="A67" s="42"/>
    </row>
    <row r="68" spans="1:1" ht="12" customHeight="1" x14ac:dyDescent="0.2">
      <c r="A68" s="42"/>
    </row>
    <row r="69" spans="1:1" ht="12" customHeight="1" x14ac:dyDescent="0.2">
      <c r="A69" s="42"/>
    </row>
    <row r="70" spans="1:1" ht="12" customHeight="1" x14ac:dyDescent="0.2">
      <c r="A70" s="42"/>
    </row>
  </sheetData>
  <mergeCells count="1">
    <mergeCell ref="B1:E1"/>
  </mergeCells>
  <phoneticPr fontId="4"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0"/>
  <sheetViews>
    <sheetView workbookViewId="0">
      <pane xSplit="1" ySplit="3" topLeftCell="B4" activePane="bottomRight" state="frozen"/>
      <selection pane="topRight" activeCell="B1" sqref="B1"/>
      <selection pane="bottomLeft" activeCell="A4" sqref="A4"/>
      <selection pane="bottomRight"/>
    </sheetView>
  </sheetViews>
  <sheetFormatPr defaultColWidth="10.7109375" defaultRowHeight="12" customHeight="1" x14ac:dyDescent="0.2"/>
  <cols>
    <col min="1" max="1" width="10.7109375" style="131"/>
    <col min="2" max="15" width="10.7109375" style="16"/>
    <col min="16" max="16384" width="10.7109375" style="38"/>
  </cols>
  <sheetData>
    <row r="1" spans="1:15" ht="12" customHeight="1" x14ac:dyDescent="0.2">
      <c r="A1" s="210" t="s">
        <v>103</v>
      </c>
      <c r="B1" s="257" t="s">
        <v>10</v>
      </c>
      <c r="C1" s="251"/>
      <c r="D1" s="257" t="s">
        <v>9</v>
      </c>
      <c r="E1" s="251"/>
      <c r="F1" s="257" t="s">
        <v>8</v>
      </c>
      <c r="G1" s="251"/>
      <c r="H1" s="257" t="s">
        <v>7</v>
      </c>
      <c r="I1" s="251"/>
      <c r="J1" s="257" t="s">
        <v>6</v>
      </c>
      <c r="K1" s="251"/>
      <c r="L1" s="256" t="s">
        <v>4</v>
      </c>
      <c r="M1" s="256"/>
      <c r="N1" s="257" t="s">
        <v>140</v>
      </c>
      <c r="O1" s="250"/>
    </row>
    <row r="2" spans="1:15" ht="12" customHeight="1" x14ac:dyDescent="0.2">
      <c r="A2" s="128"/>
      <c r="B2" s="127" t="s">
        <v>127</v>
      </c>
      <c r="C2" s="127" t="s">
        <v>128</v>
      </c>
      <c r="D2" s="129" t="s">
        <v>129</v>
      </c>
      <c r="E2" s="127" t="s">
        <v>130</v>
      </c>
      <c r="F2" s="129" t="s">
        <v>131</v>
      </c>
      <c r="G2" s="130" t="s">
        <v>132</v>
      </c>
      <c r="H2" s="127" t="s">
        <v>133</v>
      </c>
      <c r="I2" s="127" t="s">
        <v>134</v>
      </c>
      <c r="J2" s="129" t="s">
        <v>135</v>
      </c>
      <c r="K2" s="127" t="s">
        <v>136</v>
      </c>
      <c r="L2" s="129" t="s">
        <v>137</v>
      </c>
      <c r="M2" s="127" t="s">
        <v>138</v>
      </c>
      <c r="N2" s="129" t="s">
        <v>141</v>
      </c>
      <c r="O2" s="127" t="s">
        <v>142</v>
      </c>
    </row>
    <row r="3" spans="1:15" ht="12" customHeight="1" x14ac:dyDescent="0.2">
      <c r="A3" s="210"/>
      <c r="B3" s="18" t="s">
        <v>77</v>
      </c>
      <c r="C3" s="18" t="s">
        <v>77</v>
      </c>
      <c r="D3" s="18" t="s">
        <v>77</v>
      </c>
      <c r="E3" s="18" t="s">
        <v>77</v>
      </c>
      <c r="F3" s="18" t="s">
        <v>77</v>
      </c>
      <c r="G3" s="18" t="s">
        <v>77</v>
      </c>
      <c r="H3" s="18" t="s">
        <v>77</v>
      </c>
      <c r="I3" s="18" t="s">
        <v>77</v>
      </c>
      <c r="J3" s="18" t="s">
        <v>77</v>
      </c>
      <c r="K3" s="18" t="s">
        <v>77</v>
      </c>
      <c r="L3" s="18" t="s">
        <v>77</v>
      </c>
      <c r="M3" s="18" t="s">
        <v>77</v>
      </c>
      <c r="N3" s="18" t="s">
        <v>77</v>
      </c>
      <c r="O3" s="18" t="s">
        <v>77</v>
      </c>
    </row>
    <row r="4" spans="1:15" ht="12" customHeight="1" x14ac:dyDescent="0.2">
      <c r="A4" s="42">
        <v>37987</v>
      </c>
      <c r="B4" s="15"/>
      <c r="C4" s="15"/>
      <c r="D4" s="15"/>
      <c r="E4" s="15"/>
      <c r="F4" s="15"/>
      <c r="G4" s="15"/>
      <c r="H4" s="15"/>
      <c r="I4" s="15"/>
      <c r="J4" s="15"/>
      <c r="K4" s="15"/>
      <c r="L4" s="15"/>
      <c r="M4" s="15"/>
      <c r="N4" s="15"/>
      <c r="O4" s="15"/>
    </row>
    <row r="5" spans="1:15" ht="12" customHeight="1" x14ac:dyDescent="0.2">
      <c r="A5" s="42">
        <v>38018</v>
      </c>
      <c r="B5" s="15"/>
      <c r="C5" s="15"/>
      <c r="D5" s="15"/>
      <c r="E5" s="15"/>
      <c r="F5" s="15"/>
      <c r="G5" s="15"/>
      <c r="H5" s="15"/>
      <c r="I5" s="15"/>
      <c r="J5" s="15"/>
      <c r="K5" s="15"/>
      <c r="L5" s="15"/>
      <c r="M5" s="15"/>
      <c r="N5" s="15"/>
      <c r="O5" s="15"/>
    </row>
    <row r="6" spans="1:15" ht="12" customHeight="1" x14ac:dyDescent="0.2">
      <c r="A6" s="42">
        <v>38047</v>
      </c>
      <c r="B6" s="15"/>
      <c r="C6" s="15"/>
      <c r="D6" s="15"/>
      <c r="E6" s="15"/>
      <c r="F6" s="15"/>
      <c r="G6" s="15"/>
      <c r="H6" s="15"/>
      <c r="I6" s="15"/>
      <c r="J6" s="15"/>
      <c r="K6" s="15"/>
      <c r="L6" s="15"/>
      <c r="M6" s="15"/>
      <c r="N6" s="15"/>
      <c r="O6" s="15"/>
    </row>
    <row r="7" spans="1:15" ht="12" customHeight="1" x14ac:dyDescent="0.2">
      <c r="A7" s="42">
        <v>38078</v>
      </c>
      <c r="B7" s="15">
        <v>270602</v>
      </c>
      <c r="C7" s="15">
        <v>291523</v>
      </c>
      <c r="D7" s="15">
        <v>57970</v>
      </c>
      <c r="E7" s="15">
        <v>63361</v>
      </c>
      <c r="F7" s="15">
        <v>4676</v>
      </c>
      <c r="G7" s="15">
        <v>4719</v>
      </c>
      <c r="H7" s="15">
        <v>8555</v>
      </c>
      <c r="I7" s="15">
        <v>8344</v>
      </c>
      <c r="J7" s="15">
        <v>126044</v>
      </c>
      <c r="K7" s="15">
        <v>131476</v>
      </c>
      <c r="L7" s="15">
        <v>594592</v>
      </c>
      <c r="M7" s="15">
        <v>612855</v>
      </c>
      <c r="N7" s="15">
        <f>B7+D7+F7+H7+J7+L7</f>
        <v>1062439</v>
      </c>
      <c r="O7" s="15">
        <f>C7+E7+G7+I7+K7+M7</f>
        <v>1112278</v>
      </c>
    </row>
    <row r="8" spans="1:15" ht="12" customHeight="1" x14ac:dyDescent="0.2">
      <c r="A8" s="42">
        <v>38108</v>
      </c>
      <c r="B8" s="15">
        <v>224750</v>
      </c>
      <c r="C8" s="15">
        <v>239394</v>
      </c>
      <c r="D8" s="15">
        <v>52630</v>
      </c>
      <c r="E8" s="15">
        <v>56202</v>
      </c>
      <c r="F8" s="15">
        <v>5674</v>
      </c>
      <c r="G8" s="15">
        <v>5774</v>
      </c>
      <c r="H8" s="15">
        <v>9872</v>
      </c>
      <c r="I8" s="15">
        <v>10180</v>
      </c>
      <c r="J8" s="15">
        <v>123401</v>
      </c>
      <c r="K8" s="15">
        <v>127517</v>
      </c>
      <c r="L8" s="15">
        <v>532592</v>
      </c>
      <c r="M8" s="15">
        <v>558240</v>
      </c>
      <c r="N8" s="15">
        <f t="shared" ref="N8:N15" si="0">B8+D8+F8+H8+J8+L8</f>
        <v>948919</v>
      </c>
      <c r="O8" s="15">
        <f t="shared" ref="O8:O15" si="1">C8+E8+G8+I8+K8+M8</f>
        <v>997307</v>
      </c>
    </row>
    <row r="9" spans="1:15" ht="12" customHeight="1" x14ac:dyDescent="0.2">
      <c r="A9" s="42">
        <v>38139</v>
      </c>
      <c r="B9" s="15">
        <v>213046</v>
      </c>
      <c r="C9" s="15">
        <v>231276</v>
      </c>
      <c r="D9" s="15">
        <v>51961</v>
      </c>
      <c r="E9" s="15">
        <v>54990</v>
      </c>
      <c r="F9" s="15">
        <v>5626</v>
      </c>
      <c r="G9" s="15">
        <v>5632</v>
      </c>
      <c r="H9" s="15">
        <v>9920</v>
      </c>
      <c r="I9" s="15">
        <v>9997</v>
      </c>
      <c r="J9" s="15">
        <v>119836</v>
      </c>
      <c r="K9" s="15">
        <v>118435</v>
      </c>
      <c r="L9" s="15">
        <v>523930</v>
      </c>
      <c r="M9" s="15">
        <v>550902</v>
      </c>
      <c r="N9" s="15">
        <f t="shared" si="0"/>
        <v>924319</v>
      </c>
      <c r="O9" s="15">
        <f t="shared" si="1"/>
        <v>971232</v>
      </c>
    </row>
    <row r="10" spans="1:15" ht="12" customHeight="1" x14ac:dyDescent="0.2">
      <c r="A10" s="42">
        <v>38169</v>
      </c>
      <c r="B10" s="15">
        <v>257222</v>
      </c>
      <c r="C10" s="15">
        <v>235969</v>
      </c>
      <c r="D10" s="15">
        <v>62816</v>
      </c>
      <c r="E10" s="15">
        <v>62079</v>
      </c>
      <c r="F10" s="15">
        <v>5862</v>
      </c>
      <c r="G10" s="15">
        <v>5852</v>
      </c>
      <c r="H10" s="15">
        <v>9888</v>
      </c>
      <c r="I10" s="15">
        <v>9739</v>
      </c>
      <c r="J10" s="15">
        <v>131335</v>
      </c>
      <c r="K10" s="15">
        <v>134610</v>
      </c>
      <c r="L10" s="15">
        <v>608012</v>
      </c>
      <c r="M10" s="15">
        <v>596762</v>
      </c>
      <c r="N10" s="15">
        <f t="shared" si="0"/>
        <v>1075135</v>
      </c>
      <c r="O10" s="15">
        <f t="shared" si="1"/>
        <v>1045011</v>
      </c>
    </row>
    <row r="11" spans="1:15" ht="12" customHeight="1" x14ac:dyDescent="0.2">
      <c r="A11" s="42">
        <v>38200</v>
      </c>
      <c r="B11" s="15">
        <v>250348</v>
      </c>
      <c r="C11" s="15">
        <v>257427</v>
      </c>
      <c r="D11" s="15">
        <v>60384</v>
      </c>
      <c r="E11" s="15">
        <v>63660</v>
      </c>
      <c r="F11" s="15">
        <v>6030</v>
      </c>
      <c r="G11" s="15">
        <v>6074</v>
      </c>
      <c r="H11" s="15">
        <v>9972</v>
      </c>
      <c r="I11" s="15">
        <v>10205</v>
      </c>
      <c r="J11" s="15">
        <v>132104</v>
      </c>
      <c r="K11" s="15">
        <v>136754</v>
      </c>
      <c r="L11" s="15">
        <v>599581</v>
      </c>
      <c r="M11" s="15">
        <v>628459</v>
      </c>
      <c r="N11" s="15">
        <f t="shared" si="0"/>
        <v>1058419</v>
      </c>
      <c r="O11" s="15">
        <f t="shared" si="1"/>
        <v>1102579</v>
      </c>
    </row>
    <row r="12" spans="1:15" ht="12" customHeight="1" x14ac:dyDescent="0.2">
      <c r="A12" s="42">
        <v>38231</v>
      </c>
      <c r="B12" s="15">
        <v>267945</v>
      </c>
      <c r="C12" s="15">
        <v>264680</v>
      </c>
      <c r="D12" s="15">
        <v>65444</v>
      </c>
      <c r="E12" s="15">
        <v>64993</v>
      </c>
      <c r="F12" s="15">
        <v>6104</v>
      </c>
      <c r="G12" s="15">
        <v>6196</v>
      </c>
      <c r="H12" s="15">
        <v>10658</v>
      </c>
      <c r="I12" s="15">
        <v>10900</v>
      </c>
      <c r="J12" s="15">
        <v>129521</v>
      </c>
      <c r="K12" s="15">
        <v>133772</v>
      </c>
      <c r="L12" s="15">
        <v>613000</v>
      </c>
      <c r="M12" s="15">
        <v>620210</v>
      </c>
      <c r="N12" s="15">
        <f t="shared" si="0"/>
        <v>1092672</v>
      </c>
      <c r="O12" s="15">
        <f t="shared" si="1"/>
        <v>1100751</v>
      </c>
    </row>
    <row r="13" spans="1:15" ht="12" customHeight="1" x14ac:dyDescent="0.2">
      <c r="A13" s="42">
        <v>38261</v>
      </c>
      <c r="B13" s="15">
        <v>289164</v>
      </c>
      <c r="C13" s="15">
        <v>282455</v>
      </c>
      <c r="D13" s="15">
        <v>66973</v>
      </c>
      <c r="E13" s="15">
        <v>67897</v>
      </c>
      <c r="F13" s="15">
        <v>5907</v>
      </c>
      <c r="G13" s="15">
        <v>5921</v>
      </c>
      <c r="H13" s="15">
        <v>10450</v>
      </c>
      <c r="I13" s="15">
        <v>10576</v>
      </c>
      <c r="J13" s="15">
        <v>134934</v>
      </c>
      <c r="K13" s="15">
        <v>134977</v>
      </c>
      <c r="L13" s="15">
        <v>617146</v>
      </c>
      <c r="M13" s="15">
        <v>630619</v>
      </c>
      <c r="N13" s="15">
        <f t="shared" si="0"/>
        <v>1124574</v>
      </c>
      <c r="O13" s="15">
        <f t="shared" si="1"/>
        <v>1132445</v>
      </c>
    </row>
    <row r="14" spans="1:15" ht="12" customHeight="1" x14ac:dyDescent="0.2">
      <c r="A14" s="42">
        <v>38292</v>
      </c>
      <c r="B14" s="15">
        <v>289269</v>
      </c>
      <c r="C14" s="15">
        <v>295318</v>
      </c>
      <c r="D14" s="15">
        <v>67872</v>
      </c>
      <c r="E14" s="15">
        <v>68572</v>
      </c>
      <c r="F14" s="15">
        <v>5970</v>
      </c>
      <c r="G14" s="15">
        <v>5979</v>
      </c>
      <c r="H14" s="15">
        <v>10537</v>
      </c>
      <c r="I14" s="15">
        <v>10910</v>
      </c>
      <c r="J14" s="15">
        <v>137795</v>
      </c>
      <c r="K14" s="15">
        <v>139549</v>
      </c>
      <c r="L14" s="15">
        <v>597803</v>
      </c>
      <c r="M14" s="15">
        <v>616839</v>
      </c>
      <c r="N14" s="15">
        <f t="shared" si="0"/>
        <v>1109246</v>
      </c>
      <c r="O14" s="15">
        <f t="shared" si="1"/>
        <v>1137167</v>
      </c>
    </row>
    <row r="15" spans="1:15" ht="12" customHeight="1" x14ac:dyDescent="0.2">
      <c r="A15" s="42">
        <v>38322</v>
      </c>
      <c r="B15" s="15">
        <v>345546</v>
      </c>
      <c r="C15" s="15">
        <v>307789</v>
      </c>
      <c r="D15" s="15">
        <v>76102</v>
      </c>
      <c r="E15" s="15">
        <v>68790</v>
      </c>
      <c r="F15" s="15">
        <v>3506</v>
      </c>
      <c r="G15" s="15">
        <v>4046</v>
      </c>
      <c r="H15" s="15">
        <v>6834</v>
      </c>
      <c r="I15" s="15">
        <v>7165</v>
      </c>
      <c r="J15" s="15">
        <v>135493</v>
      </c>
      <c r="K15" s="15">
        <v>150414</v>
      </c>
      <c r="L15" s="15">
        <v>636208</v>
      </c>
      <c r="M15" s="15">
        <v>693605</v>
      </c>
      <c r="N15" s="15">
        <f t="shared" si="0"/>
        <v>1203689</v>
      </c>
      <c r="O15" s="15">
        <f t="shared" si="1"/>
        <v>1231809</v>
      </c>
    </row>
    <row r="16" spans="1:15" ht="12" customHeight="1" x14ac:dyDescent="0.2">
      <c r="A16" s="42" t="s">
        <v>675</v>
      </c>
      <c r="B16" s="15"/>
      <c r="C16" s="15"/>
      <c r="D16" s="15"/>
      <c r="E16" s="15"/>
      <c r="F16" s="15"/>
      <c r="G16" s="15"/>
      <c r="H16" s="15"/>
      <c r="I16" s="15"/>
      <c r="J16" s="15"/>
      <c r="K16" s="15"/>
      <c r="L16" s="15"/>
      <c r="M16" s="15"/>
      <c r="N16" s="15"/>
      <c r="O16" s="15"/>
    </row>
    <row r="17" spans="1:15" ht="12" customHeight="1" x14ac:dyDescent="0.2">
      <c r="A17" s="42">
        <v>41640</v>
      </c>
      <c r="B17" s="16">
        <f>354375+21213</f>
        <v>375588</v>
      </c>
      <c r="C17" s="16">
        <f>374478+29716</f>
        <v>404194</v>
      </c>
      <c r="D17" s="16">
        <f>22349+45022</f>
        <v>67371</v>
      </c>
      <c r="E17" s="16">
        <f>25623+52803</f>
        <v>78426</v>
      </c>
      <c r="F17" s="16">
        <f>4859+2704</f>
        <v>7563</v>
      </c>
      <c r="G17" s="16">
        <f>4859+2106</f>
        <v>6965</v>
      </c>
      <c r="H17" s="16">
        <v>13389</v>
      </c>
      <c r="I17" s="16">
        <v>12938</v>
      </c>
      <c r="J17" s="16">
        <v>172544</v>
      </c>
      <c r="K17" s="16">
        <v>177971</v>
      </c>
      <c r="L17" s="16">
        <v>796423</v>
      </c>
      <c r="M17" s="16">
        <v>719320</v>
      </c>
      <c r="N17" s="15">
        <f t="shared" ref="N17" si="2">B17+D17+F17+H17+J17+L17</f>
        <v>1432878</v>
      </c>
      <c r="O17" s="15">
        <f t="shared" ref="O17" si="3">C17+E17+G17+I17+K17+M17</f>
        <v>1399814</v>
      </c>
    </row>
    <row r="18" spans="1:15" ht="12" customHeight="1" x14ac:dyDescent="0.2">
      <c r="A18" s="42">
        <v>41671</v>
      </c>
      <c r="B18" s="16">
        <f>368717+23210</f>
        <v>391927</v>
      </c>
      <c r="C18" s="16">
        <f>365596+23181</f>
        <v>388777</v>
      </c>
      <c r="D18" s="16">
        <f>25049+51212</f>
        <v>76261</v>
      </c>
      <c r="E18" s="16">
        <f>25249+48590</f>
        <v>73839</v>
      </c>
      <c r="F18" s="16">
        <f>6774+3266</f>
        <v>10040</v>
      </c>
      <c r="G18" s="16">
        <f>6800+3114</f>
        <v>9914</v>
      </c>
      <c r="H18" s="16">
        <v>15233</v>
      </c>
      <c r="I18" s="16">
        <v>15351</v>
      </c>
      <c r="J18" s="16">
        <v>172040</v>
      </c>
      <c r="K18" s="16">
        <v>173557</v>
      </c>
      <c r="L18" s="16">
        <v>710275</v>
      </c>
      <c r="M18" s="16">
        <v>711372</v>
      </c>
      <c r="N18" s="15">
        <f t="shared" ref="N18:N20" si="4">B18+D18+F18+H18+J18+L18</f>
        <v>1375776</v>
      </c>
      <c r="O18" s="15">
        <f t="shared" ref="O18:O20" si="5">C18+E18+G18+I18+K18+M18</f>
        <v>1372810</v>
      </c>
    </row>
    <row r="19" spans="1:15" ht="12" customHeight="1" x14ac:dyDescent="0.2">
      <c r="A19" s="42">
        <v>41699</v>
      </c>
      <c r="B19" s="16">
        <f>384227+25602</f>
        <v>409829</v>
      </c>
      <c r="C19" s="16">
        <f>416669+26357</f>
        <v>443026</v>
      </c>
      <c r="D19" s="16">
        <f>27612+54480</f>
        <v>82092</v>
      </c>
      <c r="E19" s="16">
        <f>27887+55103</f>
        <v>82990</v>
      </c>
      <c r="F19" s="16">
        <f>7787+3158</f>
        <v>10945</v>
      </c>
      <c r="G19" s="16">
        <f>7529+2832</f>
        <v>10361</v>
      </c>
      <c r="H19" s="16">
        <v>16878</v>
      </c>
      <c r="I19" s="16">
        <v>16945</v>
      </c>
      <c r="J19" s="16">
        <v>191110</v>
      </c>
      <c r="K19" s="16">
        <v>193513</v>
      </c>
      <c r="L19" s="16">
        <v>787222</v>
      </c>
      <c r="M19" s="16">
        <v>801251</v>
      </c>
      <c r="N19" s="15">
        <f t="shared" si="4"/>
        <v>1498076</v>
      </c>
      <c r="O19" s="15">
        <f t="shared" si="5"/>
        <v>1548086</v>
      </c>
    </row>
    <row r="20" spans="1:15" ht="12" customHeight="1" x14ac:dyDescent="0.2">
      <c r="A20" s="42">
        <v>41730</v>
      </c>
      <c r="B20" s="16">
        <f>366205+26409</f>
        <v>392614</v>
      </c>
      <c r="C20" s="16">
        <f>374780+26514</f>
        <v>401294</v>
      </c>
      <c r="D20" s="16">
        <f>26948+54948</f>
        <v>81896</v>
      </c>
      <c r="E20" s="16">
        <f>26489+56193</f>
        <v>82682</v>
      </c>
      <c r="F20" s="16">
        <f>6403+2776</f>
        <v>9179</v>
      </c>
      <c r="G20" s="16">
        <f>6450+2705</f>
        <v>9155</v>
      </c>
      <c r="H20" s="16">
        <v>15347</v>
      </c>
      <c r="I20" s="16">
        <v>15526</v>
      </c>
      <c r="J20" s="16">
        <v>189207</v>
      </c>
      <c r="K20" s="16">
        <v>187249</v>
      </c>
      <c r="L20" s="16">
        <v>785387</v>
      </c>
      <c r="M20" s="16">
        <v>812146</v>
      </c>
      <c r="N20" s="15">
        <f t="shared" si="4"/>
        <v>1473630</v>
      </c>
      <c r="O20" s="15">
        <f t="shared" si="5"/>
        <v>1508052</v>
      </c>
    </row>
  </sheetData>
  <mergeCells count="7">
    <mergeCell ref="L1:M1"/>
    <mergeCell ref="N1:O1"/>
    <mergeCell ref="B1:C1"/>
    <mergeCell ref="D1:E1"/>
    <mergeCell ref="F1:G1"/>
    <mergeCell ref="H1:I1"/>
    <mergeCell ref="J1:K1"/>
  </mergeCells>
  <hyperlinks>
    <hyperlink ref="A1" r:id="rId1"/>
  </hyperlinks>
  <pageMargins left="0.7" right="0.7" top="0.75" bottom="0.75" header="0.3" footer="0.3"/>
  <pageSetup paperSize="9" orientation="portrait" r:id="rId2"/>
  <drawing r:id="rId3"/>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defaultColWidth="10.7109375" defaultRowHeight="12" customHeight="1" x14ac:dyDescent="0.2"/>
  <cols>
    <col min="1" max="1" width="10.7109375" style="133"/>
    <col min="2" max="2" width="10.7109375" style="31"/>
    <col min="3" max="11" width="10.7109375" style="27"/>
    <col min="12" max="12" width="10.7109375" style="31"/>
    <col min="13" max="21" width="10.7109375" style="27"/>
    <col min="22" max="22" width="10.7109375" style="31"/>
    <col min="23" max="16384" width="10.7109375" style="27"/>
  </cols>
  <sheetData>
    <row r="1" spans="1:31" s="30" customFormat="1" ht="12" customHeight="1" x14ac:dyDescent="0.2">
      <c r="A1" s="211" t="s">
        <v>123</v>
      </c>
      <c r="B1" s="250" t="s">
        <v>120</v>
      </c>
      <c r="C1" s="250"/>
      <c r="D1" s="250"/>
      <c r="E1" s="250"/>
      <c r="F1" s="250"/>
      <c r="G1" s="250"/>
      <c r="H1" s="250"/>
      <c r="I1" s="250"/>
      <c r="J1" s="250"/>
      <c r="K1" s="251"/>
      <c r="L1" s="257" t="s">
        <v>121</v>
      </c>
      <c r="M1" s="250"/>
      <c r="N1" s="250"/>
      <c r="O1" s="250"/>
      <c r="P1" s="250"/>
      <c r="Q1" s="250"/>
      <c r="R1" s="250"/>
      <c r="S1" s="250"/>
      <c r="T1" s="250"/>
      <c r="U1" s="251"/>
      <c r="V1" s="256" t="s">
        <v>122</v>
      </c>
      <c r="W1" s="256"/>
      <c r="X1" s="256"/>
      <c r="Y1" s="256"/>
      <c r="Z1" s="256"/>
      <c r="AA1" s="256"/>
      <c r="AB1" s="256"/>
      <c r="AC1" s="256"/>
      <c r="AD1" s="256"/>
      <c r="AE1" s="256"/>
    </row>
    <row r="2" spans="1:31" s="139" customFormat="1" ht="12" customHeight="1" x14ac:dyDescent="0.2">
      <c r="A2" s="132"/>
      <c r="B2" s="137" t="s">
        <v>11</v>
      </c>
      <c r="C2" s="137" t="s">
        <v>10</v>
      </c>
      <c r="D2" s="137" t="s">
        <v>8</v>
      </c>
      <c r="E2" s="137" t="s">
        <v>7</v>
      </c>
      <c r="F2" s="137" t="s">
        <v>9</v>
      </c>
      <c r="G2" s="137" t="s">
        <v>6</v>
      </c>
      <c r="H2" s="137" t="s">
        <v>3</v>
      </c>
      <c r="I2" s="137" t="s">
        <v>2</v>
      </c>
      <c r="J2" s="137" t="s">
        <v>4</v>
      </c>
      <c r="K2" s="138" t="s">
        <v>12</v>
      </c>
      <c r="L2" s="137" t="s">
        <v>11</v>
      </c>
      <c r="M2" s="137" t="s">
        <v>10</v>
      </c>
      <c r="N2" s="137" t="s">
        <v>8</v>
      </c>
      <c r="O2" s="137" t="s">
        <v>7</v>
      </c>
      <c r="P2" s="137" t="s">
        <v>9</v>
      </c>
      <c r="Q2" s="137" t="s">
        <v>6</v>
      </c>
      <c r="R2" s="137" t="s">
        <v>3</v>
      </c>
      <c r="S2" s="137" t="s">
        <v>2</v>
      </c>
      <c r="T2" s="137" t="s">
        <v>4</v>
      </c>
      <c r="U2" s="138" t="s">
        <v>12</v>
      </c>
      <c r="V2" s="137" t="s">
        <v>11</v>
      </c>
      <c r="W2" s="137" t="s">
        <v>10</v>
      </c>
      <c r="X2" s="137" t="s">
        <v>8</v>
      </c>
      <c r="Y2" s="137" t="s">
        <v>7</v>
      </c>
      <c r="Z2" s="137" t="s">
        <v>9</v>
      </c>
      <c r="AA2" s="137" t="s">
        <v>6</v>
      </c>
      <c r="AB2" s="137" t="s">
        <v>3</v>
      </c>
      <c r="AC2" s="137" t="s">
        <v>2</v>
      </c>
      <c r="AD2" s="137" t="s">
        <v>4</v>
      </c>
      <c r="AE2" s="137" t="s">
        <v>12</v>
      </c>
    </row>
    <row r="3" spans="1:31" s="142" customFormat="1" ht="12" customHeight="1" x14ac:dyDescent="0.2">
      <c r="A3" s="136" t="s">
        <v>30</v>
      </c>
      <c r="B3" s="140" t="s">
        <v>657</v>
      </c>
      <c r="C3" s="140" t="s">
        <v>657</v>
      </c>
      <c r="D3" s="140" t="s">
        <v>657</v>
      </c>
      <c r="E3" s="140" t="s">
        <v>657</v>
      </c>
      <c r="F3" s="140" t="s">
        <v>657</v>
      </c>
      <c r="G3" s="140" t="s">
        <v>657</v>
      </c>
      <c r="H3" s="140" t="s">
        <v>657</v>
      </c>
      <c r="I3" s="140" t="s">
        <v>657</v>
      </c>
      <c r="J3" s="140" t="s">
        <v>657</v>
      </c>
      <c r="K3" s="141" t="s">
        <v>657</v>
      </c>
      <c r="L3" s="140" t="s">
        <v>657</v>
      </c>
      <c r="M3" s="140" t="s">
        <v>657</v>
      </c>
      <c r="N3" s="140" t="s">
        <v>657</v>
      </c>
      <c r="O3" s="140" t="s">
        <v>657</v>
      </c>
      <c r="P3" s="140" t="s">
        <v>657</v>
      </c>
      <c r="Q3" s="140" t="s">
        <v>657</v>
      </c>
      <c r="R3" s="140" t="s">
        <v>657</v>
      </c>
      <c r="S3" s="140" t="s">
        <v>657</v>
      </c>
      <c r="T3" s="140" t="s">
        <v>657</v>
      </c>
      <c r="U3" s="141" t="s">
        <v>657</v>
      </c>
      <c r="V3" s="140" t="s">
        <v>657</v>
      </c>
      <c r="W3" s="140" t="s">
        <v>657</v>
      </c>
      <c r="X3" s="140" t="s">
        <v>657</v>
      </c>
      <c r="Y3" s="140" t="s">
        <v>657</v>
      </c>
      <c r="Z3" s="140" t="s">
        <v>657</v>
      </c>
      <c r="AA3" s="140" t="s">
        <v>657</v>
      </c>
      <c r="AB3" s="140" t="s">
        <v>657</v>
      </c>
      <c r="AC3" s="140" t="s">
        <v>657</v>
      </c>
      <c r="AD3" s="140" t="s">
        <v>657</v>
      </c>
      <c r="AE3" s="140" t="s">
        <v>657</v>
      </c>
    </row>
    <row r="4" spans="1:31" ht="12" customHeight="1" x14ac:dyDescent="0.2">
      <c r="A4" s="133">
        <v>2000</v>
      </c>
      <c r="B4" s="31">
        <f t="shared" ref="B4:B5" si="0">SUM(C4:K4)</f>
        <v>2357120</v>
      </c>
      <c r="C4" s="27">
        <v>810000</v>
      </c>
      <c r="D4" s="27">
        <v>278500</v>
      </c>
      <c r="E4" s="27">
        <v>841500</v>
      </c>
      <c r="F4" s="27">
        <v>12420</v>
      </c>
      <c r="G4" s="27">
        <v>36000</v>
      </c>
      <c r="H4" s="27">
        <v>90500</v>
      </c>
      <c r="I4" s="27">
        <v>90500</v>
      </c>
      <c r="J4" s="27">
        <v>14000</v>
      </c>
      <c r="K4" s="27">
        <v>183700</v>
      </c>
      <c r="L4" s="31">
        <f t="shared" ref="L4:L5" si="1">SUM(M4:U4)</f>
        <v>6154500</v>
      </c>
      <c r="M4" s="27">
        <v>0</v>
      </c>
      <c r="N4" s="27">
        <v>32800</v>
      </c>
      <c r="O4" s="27">
        <v>2512500</v>
      </c>
      <c r="P4" s="27">
        <v>19200</v>
      </c>
      <c r="Q4" s="27">
        <v>99000</v>
      </c>
      <c r="R4" s="27">
        <v>972000</v>
      </c>
      <c r="S4" s="27">
        <v>114000</v>
      </c>
      <c r="T4" s="27">
        <v>221000</v>
      </c>
      <c r="U4" s="27">
        <v>2184000</v>
      </c>
      <c r="V4" s="31">
        <f t="shared" ref="V4:V5" si="2">SUM(W4:AE4)</f>
        <v>3986440</v>
      </c>
      <c r="W4" s="27">
        <v>8440</v>
      </c>
      <c r="X4" s="27">
        <v>220000</v>
      </c>
      <c r="Y4" s="27">
        <v>1350000</v>
      </c>
      <c r="Z4" s="27">
        <v>24500</v>
      </c>
      <c r="AA4" s="27">
        <v>165000</v>
      </c>
      <c r="AB4" s="27">
        <v>1204500</v>
      </c>
      <c r="AC4" s="27">
        <v>10000</v>
      </c>
      <c r="AD4" s="27">
        <v>198000</v>
      </c>
      <c r="AE4" s="27">
        <v>806000</v>
      </c>
    </row>
    <row r="5" spans="1:31" ht="12" customHeight="1" x14ac:dyDescent="0.2">
      <c r="A5" s="133">
        <v>2001</v>
      </c>
      <c r="B5" s="31">
        <f t="shared" si="0"/>
        <v>2492880</v>
      </c>
      <c r="C5" s="27">
        <v>804100</v>
      </c>
      <c r="D5" s="27">
        <v>270000</v>
      </c>
      <c r="E5" s="27">
        <v>1035000</v>
      </c>
      <c r="F5" s="27">
        <v>9280</v>
      </c>
      <c r="G5" s="27">
        <v>50600</v>
      </c>
      <c r="H5" s="27">
        <v>102500</v>
      </c>
      <c r="I5" s="27">
        <v>46500</v>
      </c>
      <c r="J5" s="27">
        <v>13200</v>
      </c>
      <c r="K5" s="27">
        <v>161700</v>
      </c>
      <c r="L5" s="31">
        <f t="shared" si="1"/>
        <v>4109790</v>
      </c>
      <c r="M5" s="27">
        <v>840</v>
      </c>
      <c r="N5" s="27">
        <v>29750</v>
      </c>
      <c r="O5" s="27">
        <v>1647000</v>
      </c>
      <c r="P5" s="27">
        <v>19600</v>
      </c>
      <c r="Q5" s="27">
        <v>81600</v>
      </c>
      <c r="R5" s="27">
        <v>599200</v>
      </c>
      <c r="S5" s="27">
        <v>68800</v>
      </c>
      <c r="T5" s="27">
        <v>168000</v>
      </c>
      <c r="U5" s="27">
        <v>1495000</v>
      </c>
      <c r="V5" s="31">
        <f t="shared" si="2"/>
        <v>3115350</v>
      </c>
      <c r="W5" s="27">
        <v>7800</v>
      </c>
      <c r="X5" s="27">
        <v>288550</v>
      </c>
      <c r="Y5" s="27">
        <v>949000</v>
      </c>
      <c r="Z5" s="27">
        <v>25200</v>
      </c>
      <c r="AA5" s="27">
        <v>165600</v>
      </c>
      <c r="AB5" s="27">
        <v>868000</v>
      </c>
      <c r="AC5" s="27">
        <v>19200</v>
      </c>
      <c r="AD5" s="27">
        <v>154000</v>
      </c>
      <c r="AE5" s="27">
        <v>638000</v>
      </c>
    </row>
    <row r="6" spans="1:31" ht="12" customHeight="1" x14ac:dyDescent="0.2">
      <c r="A6" s="133" t="s">
        <v>675</v>
      </c>
    </row>
    <row r="7" spans="1:31" s="17" customFormat="1" ht="12" customHeight="1" x14ac:dyDescent="0.2">
      <c r="A7" s="134" t="s">
        <v>617</v>
      </c>
      <c r="B7" s="34">
        <f t="shared" ref="B7" si="3">SUM(C7:K7)</f>
        <v>1804450</v>
      </c>
      <c r="C7" s="17">
        <v>914500</v>
      </c>
      <c r="D7" s="17">
        <v>298200</v>
      </c>
      <c r="E7" s="17">
        <v>252000</v>
      </c>
      <c r="F7" s="17">
        <v>19800</v>
      </c>
      <c r="G7" s="17">
        <v>37800</v>
      </c>
      <c r="H7" s="17">
        <v>27900</v>
      </c>
      <c r="I7" s="17">
        <v>142800</v>
      </c>
      <c r="J7" s="17">
        <v>6000</v>
      </c>
      <c r="K7" s="17">
        <v>105450</v>
      </c>
      <c r="L7" s="34">
        <f t="shared" ref="L7" si="4">SUM(M7:U7)</f>
        <v>5545000</v>
      </c>
      <c r="M7" s="17">
        <v>2500</v>
      </c>
      <c r="N7" s="17">
        <v>25300</v>
      </c>
      <c r="O7" s="17">
        <v>2518000</v>
      </c>
      <c r="P7" s="17">
        <v>18200</v>
      </c>
      <c r="Q7" s="17">
        <v>280000</v>
      </c>
      <c r="R7" s="17">
        <v>1024000</v>
      </c>
      <c r="S7" s="17">
        <v>165000</v>
      </c>
      <c r="T7" s="17">
        <v>362000</v>
      </c>
      <c r="U7" s="17">
        <v>1150000</v>
      </c>
      <c r="V7" s="34">
        <f t="shared" ref="V7" si="5">SUM(W7:AE7)</f>
        <v>6145000</v>
      </c>
      <c r="W7" s="17">
        <v>30000</v>
      </c>
      <c r="X7" s="17">
        <v>650000</v>
      </c>
      <c r="Y7" s="17">
        <v>2292000</v>
      </c>
      <c r="Z7" s="17">
        <v>87000</v>
      </c>
      <c r="AA7" s="17">
        <v>312000</v>
      </c>
      <c r="AB7" s="17">
        <v>1990000</v>
      </c>
      <c r="AC7" s="17">
        <v>137000</v>
      </c>
      <c r="AD7" s="17">
        <v>242000</v>
      </c>
      <c r="AE7" s="17">
        <v>405000</v>
      </c>
    </row>
    <row r="8" spans="1:31" ht="12" customHeight="1" x14ac:dyDescent="0.2">
      <c r="A8" s="135" t="s">
        <v>662</v>
      </c>
      <c r="L8" s="32">
        <f t="shared" ref="L8" si="6">SUM(M8:U8)</f>
        <v>7528250</v>
      </c>
      <c r="M8" s="33">
        <v>4500</v>
      </c>
      <c r="N8" s="33">
        <v>25300</v>
      </c>
      <c r="O8" s="33">
        <v>3650000</v>
      </c>
      <c r="P8" s="33">
        <v>13750</v>
      </c>
      <c r="Q8" s="33">
        <v>258000</v>
      </c>
      <c r="R8" s="33">
        <v>907200</v>
      </c>
      <c r="S8" s="33">
        <v>183000</v>
      </c>
      <c r="T8" s="33">
        <v>344500</v>
      </c>
      <c r="U8" s="33">
        <v>2142000</v>
      </c>
      <c r="V8" s="32">
        <f t="shared" ref="V8" si="7">SUM(W8:AE8)</f>
        <v>6020400</v>
      </c>
      <c r="W8" s="33">
        <v>28500</v>
      </c>
      <c r="X8" s="33">
        <v>619200</v>
      </c>
      <c r="Y8" s="33">
        <v>2162250</v>
      </c>
      <c r="Z8" s="33">
        <v>96000</v>
      </c>
      <c r="AA8" s="33">
        <v>283500</v>
      </c>
      <c r="AB8" s="33">
        <v>1792800</v>
      </c>
      <c r="AC8" s="33">
        <v>124000</v>
      </c>
      <c r="AD8" s="33">
        <v>294150</v>
      </c>
      <c r="AE8" s="33">
        <v>620000</v>
      </c>
    </row>
  </sheetData>
  <mergeCells count="3">
    <mergeCell ref="L1:U1"/>
    <mergeCell ref="V1:AE1"/>
    <mergeCell ref="B1:K1"/>
  </mergeCells>
  <hyperlinks>
    <hyperlink ref="A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T59"/>
  <sheetViews>
    <sheetView workbookViewId="0">
      <pane xSplit="1" ySplit="4" topLeftCell="B5" activePane="bottomRight" state="frozen"/>
      <selection pane="topRight" activeCell="B1" sqref="B1"/>
      <selection pane="bottomLeft" activeCell="A3" sqref="A3"/>
      <selection pane="bottomRight"/>
    </sheetView>
  </sheetViews>
  <sheetFormatPr defaultColWidth="8.7109375" defaultRowHeight="12" customHeight="1" x14ac:dyDescent="0.2"/>
  <cols>
    <col min="1" max="1" width="10.7109375" style="1" customWidth="1"/>
    <col min="2" max="16" width="8.7109375" style="8" customWidth="1"/>
    <col min="17" max="17" width="8.7109375" style="1"/>
    <col min="18" max="18" width="8.85546875" style="1" bestFit="1" customWidth="1"/>
    <col min="19" max="16384" width="8.7109375" style="1"/>
  </cols>
  <sheetData>
    <row r="3" spans="1:20" ht="12" customHeight="1" x14ac:dyDescent="0.2">
      <c r="A3" s="2" t="s">
        <v>372</v>
      </c>
    </row>
    <row r="4" spans="1:20" s="2" customFormat="1" ht="12" customHeight="1" x14ac:dyDescent="0.2">
      <c r="A4" s="187" t="s">
        <v>14</v>
      </c>
      <c r="B4" s="188">
        <v>1995</v>
      </c>
      <c r="C4" s="188">
        <v>1996</v>
      </c>
      <c r="D4" s="188">
        <v>1997</v>
      </c>
      <c r="E4" s="188">
        <v>1998</v>
      </c>
      <c r="F4" s="188">
        <v>1999</v>
      </c>
      <c r="G4" s="188">
        <v>2000</v>
      </c>
      <c r="H4" s="188">
        <v>2001</v>
      </c>
      <c r="I4" s="188">
        <v>2002</v>
      </c>
      <c r="J4" s="188">
        <v>2003</v>
      </c>
      <c r="K4" s="188">
        <v>2004</v>
      </c>
      <c r="L4" s="188">
        <v>2005</v>
      </c>
      <c r="M4" s="188">
        <v>2006</v>
      </c>
      <c r="N4" s="188">
        <v>2007</v>
      </c>
      <c r="O4" s="188">
        <v>2008</v>
      </c>
      <c r="P4" s="188">
        <v>2009</v>
      </c>
      <c r="Q4" s="188">
        <v>2010</v>
      </c>
      <c r="R4" s="188">
        <v>2011</v>
      </c>
      <c r="S4" s="188">
        <v>2012</v>
      </c>
      <c r="T4" s="188">
        <v>2013</v>
      </c>
    </row>
    <row r="5" spans="1:20" ht="12" customHeight="1" x14ac:dyDescent="0.2">
      <c r="A5" s="178" t="s">
        <v>10</v>
      </c>
      <c r="B5" s="178">
        <v>4135041.267</v>
      </c>
      <c r="C5" s="178">
        <v>4237537.2860000003</v>
      </c>
      <c r="D5" s="178">
        <v>4339844.9460000005</v>
      </c>
      <c r="E5" s="178">
        <v>4441891.6129999999</v>
      </c>
      <c r="F5" s="178">
        <v>4543713.16</v>
      </c>
      <c r="G5" s="178"/>
      <c r="H5" s="178"/>
      <c r="I5" s="178"/>
      <c r="J5" s="178"/>
      <c r="K5" s="178"/>
      <c r="L5" s="178"/>
      <c r="M5" s="178"/>
      <c r="N5" s="178"/>
      <c r="O5" s="178"/>
      <c r="P5" s="178"/>
      <c r="Q5" s="178"/>
      <c r="R5" s="178"/>
      <c r="S5" s="178"/>
      <c r="T5" s="178"/>
    </row>
    <row r="6" spans="1:20" ht="12" customHeight="1" x14ac:dyDescent="0.2">
      <c r="A6" s="179" t="s">
        <v>9</v>
      </c>
      <c r="B6" s="179">
        <v>6108456.6299999999</v>
      </c>
      <c r="C6" s="179">
        <v>6135863.3439999996</v>
      </c>
      <c r="D6" s="179">
        <v>6162320.4050000003</v>
      </c>
      <c r="E6" s="179">
        <v>6187176.068</v>
      </c>
      <c r="F6" s="179">
        <v>6210354.6490000002</v>
      </c>
      <c r="G6" s="179"/>
      <c r="H6" s="179"/>
      <c r="I6" s="179"/>
      <c r="J6" s="179"/>
      <c r="K6" s="179"/>
      <c r="L6" s="179"/>
      <c r="M6" s="179"/>
      <c r="N6" s="179"/>
      <c r="O6" s="179"/>
      <c r="P6" s="179"/>
      <c r="Q6" s="179"/>
      <c r="R6" s="179"/>
      <c r="S6" s="179"/>
      <c r="T6" s="179"/>
    </row>
    <row r="7" spans="1:20" ht="12" customHeight="1" x14ac:dyDescent="0.2">
      <c r="A7" s="178" t="s">
        <v>8</v>
      </c>
      <c r="B7" s="178">
        <v>996155.0601</v>
      </c>
      <c r="C7" s="178">
        <v>1005989.486</v>
      </c>
      <c r="D7" s="178">
        <v>1015493.154</v>
      </c>
      <c r="E7" s="178">
        <v>1024517.121</v>
      </c>
      <c r="F7" s="178">
        <v>1033074.426</v>
      </c>
      <c r="G7" s="178"/>
      <c r="H7" s="178"/>
      <c r="I7" s="178"/>
      <c r="J7" s="178"/>
      <c r="K7" s="178"/>
      <c r="L7" s="178"/>
      <c r="M7" s="178"/>
      <c r="N7" s="178"/>
      <c r="O7" s="178"/>
      <c r="P7" s="178"/>
      <c r="Q7" s="178"/>
      <c r="R7" s="178"/>
      <c r="S7" s="178"/>
      <c r="T7" s="178"/>
    </row>
    <row r="8" spans="1:20" ht="12" customHeight="1" x14ac:dyDescent="0.2">
      <c r="A8" s="179" t="s">
        <v>7</v>
      </c>
      <c r="B8" s="179">
        <v>2687343.7859999998</v>
      </c>
      <c r="C8" s="179">
        <v>2693822.0839999998</v>
      </c>
      <c r="D8" s="179">
        <v>2700124.5789999999</v>
      </c>
      <c r="E8" s="179">
        <v>2705950.05</v>
      </c>
      <c r="F8" s="179">
        <v>2711071.0460000001</v>
      </c>
      <c r="G8" s="179"/>
      <c r="H8" s="179"/>
      <c r="I8" s="179"/>
      <c r="J8" s="179"/>
      <c r="K8" s="179"/>
      <c r="L8" s="179"/>
      <c r="M8" s="179"/>
      <c r="N8" s="179"/>
      <c r="O8" s="179"/>
      <c r="P8" s="179"/>
      <c r="Q8" s="179"/>
      <c r="R8" s="179"/>
      <c r="S8" s="179"/>
      <c r="T8" s="179"/>
    </row>
    <row r="9" spans="1:20" ht="12" customHeight="1" x14ac:dyDescent="0.2">
      <c r="A9" s="178" t="s">
        <v>6</v>
      </c>
      <c r="B9" s="178">
        <v>8505859.273</v>
      </c>
      <c r="C9" s="178">
        <v>8625611.2709999997</v>
      </c>
      <c r="D9" s="178">
        <v>8744731.0889999997</v>
      </c>
      <c r="E9" s="178">
        <v>8862227.9710000008</v>
      </c>
      <c r="F9" s="178">
        <v>8977296.3780000005</v>
      </c>
      <c r="G9" s="178"/>
      <c r="H9" s="178"/>
      <c r="I9" s="178"/>
      <c r="J9" s="178"/>
      <c r="K9" s="178"/>
      <c r="L9" s="178"/>
      <c r="M9" s="178"/>
      <c r="N9" s="178"/>
      <c r="O9" s="178"/>
      <c r="P9" s="178"/>
      <c r="Q9" s="178"/>
      <c r="R9" s="178"/>
      <c r="S9" s="178"/>
      <c r="T9" s="178"/>
    </row>
    <row r="10" spans="1:20" ht="12" customHeight="1" x14ac:dyDescent="0.2">
      <c r="A10" s="180" t="s">
        <v>12</v>
      </c>
      <c r="B10" s="179">
        <v>2842179.6230000001</v>
      </c>
      <c r="C10" s="179">
        <v>2881835.71</v>
      </c>
      <c r="D10" s="179">
        <v>2921033.7710000002</v>
      </c>
      <c r="E10" s="179">
        <v>2959507.199</v>
      </c>
      <c r="F10" s="179">
        <v>2997246.7859999998</v>
      </c>
      <c r="G10" s="179"/>
      <c r="H10" s="179"/>
      <c r="I10" s="179"/>
      <c r="J10" s="179"/>
      <c r="K10" s="179"/>
      <c r="L10" s="179"/>
      <c r="M10" s="179"/>
      <c r="N10" s="179"/>
      <c r="O10" s="179"/>
      <c r="P10" s="179"/>
      <c r="Q10" s="179"/>
      <c r="R10" s="179"/>
      <c r="S10" s="179"/>
      <c r="T10" s="179"/>
    </row>
    <row r="11" spans="1:20" ht="12" customHeight="1" x14ac:dyDescent="0.2">
      <c r="A11" s="178" t="s">
        <v>4</v>
      </c>
      <c r="B11" s="178">
        <v>8143925.4019999998</v>
      </c>
      <c r="C11" s="178">
        <v>8434166.3910000008</v>
      </c>
      <c r="D11" s="178">
        <v>8723590.8560000006</v>
      </c>
      <c r="E11" s="178">
        <v>9010628.1539999992</v>
      </c>
      <c r="F11" s="178">
        <v>9293193.8509999998</v>
      </c>
      <c r="G11" s="178"/>
      <c r="H11" s="178"/>
      <c r="I11" s="178"/>
      <c r="J11" s="178"/>
      <c r="K11" s="178"/>
      <c r="L11" s="178"/>
      <c r="M11" s="178"/>
      <c r="N11" s="178"/>
      <c r="O11" s="178"/>
      <c r="P11" s="178"/>
      <c r="Q11" s="178"/>
      <c r="R11" s="178"/>
      <c r="S11" s="178"/>
      <c r="T11" s="178"/>
    </row>
    <row r="12" spans="1:20" ht="12" customHeight="1" x14ac:dyDescent="0.2">
      <c r="A12" s="179" t="s">
        <v>3</v>
      </c>
      <c r="B12" s="179">
        <v>3227404.4580000001</v>
      </c>
      <c r="C12" s="179">
        <v>3277743.432</v>
      </c>
      <c r="D12" s="179">
        <v>3328095.7680000002</v>
      </c>
      <c r="E12" s="179">
        <v>3378215.2710000002</v>
      </c>
      <c r="F12" s="179">
        <v>3427851.932</v>
      </c>
      <c r="G12" s="179"/>
      <c r="H12" s="179"/>
      <c r="I12" s="179"/>
      <c r="J12" s="179"/>
      <c r="K12" s="179"/>
      <c r="L12" s="179"/>
      <c r="M12" s="179"/>
      <c r="N12" s="179"/>
      <c r="O12" s="179"/>
      <c r="P12" s="179"/>
      <c r="Q12" s="179"/>
      <c r="R12" s="179"/>
      <c r="S12" s="179"/>
      <c r="T12" s="179"/>
    </row>
    <row r="13" spans="1:20" ht="12" customHeight="1" x14ac:dyDescent="0.2">
      <c r="A13" s="181" t="s">
        <v>2</v>
      </c>
      <c r="B13" s="178">
        <v>4437312.477</v>
      </c>
      <c r="C13" s="178">
        <v>4500491.9340000004</v>
      </c>
      <c r="D13" s="178">
        <v>4563114.5140000004</v>
      </c>
      <c r="E13" s="178">
        <v>4624618.8609999996</v>
      </c>
      <c r="F13" s="178">
        <v>4684573.3540000003</v>
      </c>
      <c r="G13" s="178"/>
      <c r="H13" s="178"/>
      <c r="I13" s="178"/>
      <c r="J13" s="178"/>
      <c r="K13" s="178"/>
      <c r="L13" s="178"/>
      <c r="M13" s="178"/>
      <c r="N13" s="178"/>
      <c r="O13" s="178"/>
      <c r="P13" s="178"/>
      <c r="Q13" s="178"/>
      <c r="R13" s="178"/>
      <c r="S13" s="178"/>
      <c r="T13" s="178"/>
    </row>
    <row r="14" spans="1:20" s="14" customFormat="1" ht="12" customHeight="1" x14ac:dyDescent="0.2">
      <c r="A14" s="207" t="s">
        <v>11</v>
      </c>
      <c r="B14" s="208">
        <v>41083677.979999997</v>
      </c>
      <c r="C14" s="208">
        <v>41793060.939999998</v>
      </c>
      <c r="D14" s="208">
        <v>42498349.079999998</v>
      </c>
      <c r="E14" s="208">
        <v>43194732.310000002</v>
      </c>
      <c r="F14" s="208">
        <v>43878375.579999998</v>
      </c>
      <c r="G14" s="208"/>
      <c r="H14" s="208"/>
      <c r="I14" s="208"/>
      <c r="J14" s="208"/>
      <c r="K14" s="208"/>
      <c r="L14" s="208"/>
      <c r="M14" s="208"/>
      <c r="N14" s="208"/>
      <c r="O14" s="208"/>
      <c r="P14" s="208"/>
      <c r="Q14" s="208"/>
      <c r="R14" s="208"/>
      <c r="S14" s="208"/>
      <c r="T14" s="208"/>
    </row>
    <row r="18" spans="1:18" ht="12" customHeight="1" x14ac:dyDescent="0.2">
      <c r="A18" s="2" t="s">
        <v>114</v>
      </c>
      <c r="B18" s="1"/>
    </row>
    <row r="19" spans="1:18" ht="12" customHeight="1" x14ac:dyDescent="0.2">
      <c r="A19" s="187" t="s">
        <v>14</v>
      </c>
      <c r="B19" s="188">
        <v>1995</v>
      </c>
      <c r="C19" s="188">
        <v>1996</v>
      </c>
      <c r="D19" s="188">
        <v>1997</v>
      </c>
      <c r="E19" s="188">
        <v>1998</v>
      </c>
      <c r="F19" s="188">
        <v>1999</v>
      </c>
      <c r="G19" s="188"/>
      <c r="H19" s="188"/>
      <c r="I19" s="188"/>
      <c r="J19" s="188"/>
      <c r="K19" s="188"/>
      <c r="L19" s="188"/>
      <c r="M19" s="188"/>
      <c r="N19" s="188"/>
      <c r="O19" s="188"/>
      <c r="P19" s="188"/>
      <c r="Q19" s="188"/>
      <c r="R19" s="188"/>
    </row>
    <row r="20" spans="1:18" ht="12" customHeight="1" x14ac:dyDescent="0.2">
      <c r="A20" s="178" t="s">
        <v>10</v>
      </c>
      <c r="B20" s="178">
        <v>1494215</v>
      </c>
      <c r="C20" s="178">
        <v>1509058</v>
      </c>
      <c r="D20" s="178">
        <v>1510542</v>
      </c>
      <c r="E20" s="178">
        <v>1503872</v>
      </c>
      <c r="F20" s="178">
        <v>1502427</v>
      </c>
      <c r="G20" s="178"/>
      <c r="H20" s="178"/>
      <c r="I20" s="178"/>
      <c r="J20" s="178"/>
      <c r="K20" s="178"/>
      <c r="L20" s="178"/>
      <c r="M20" s="178"/>
      <c r="N20" s="178"/>
      <c r="O20" s="178"/>
      <c r="P20" s="178"/>
      <c r="Q20" s="178"/>
      <c r="R20" s="178"/>
    </row>
    <row r="21" spans="1:18" ht="12" customHeight="1" x14ac:dyDescent="0.2">
      <c r="A21" s="179" t="s">
        <v>9</v>
      </c>
      <c r="B21" s="179">
        <v>1085043</v>
      </c>
      <c r="C21" s="179">
        <v>1093887</v>
      </c>
      <c r="D21" s="179">
        <v>1101170</v>
      </c>
      <c r="E21" s="179">
        <v>1098052</v>
      </c>
      <c r="F21" s="179">
        <v>1092994</v>
      </c>
      <c r="G21" s="179"/>
      <c r="H21" s="179"/>
      <c r="I21" s="179"/>
      <c r="J21" s="179"/>
      <c r="K21" s="179"/>
      <c r="L21" s="179"/>
      <c r="M21" s="179"/>
      <c r="N21" s="179"/>
      <c r="O21" s="179"/>
      <c r="P21" s="179"/>
      <c r="Q21" s="179"/>
      <c r="R21" s="179"/>
    </row>
    <row r="22" spans="1:18" ht="12" customHeight="1" x14ac:dyDescent="0.2">
      <c r="A22" s="178" t="s">
        <v>8</v>
      </c>
      <c r="B22" s="178">
        <v>230512</v>
      </c>
      <c r="C22" s="178">
        <v>235038</v>
      </c>
      <c r="D22" s="178">
        <v>237991</v>
      </c>
      <c r="E22" s="178">
        <v>237717</v>
      </c>
      <c r="F22" s="178">
        <v>236545</v>
      </c>
      <c r="G22" s="178"/>
      <c r="H22" s="178"/>
      <c r="I22" s="178"/>
      <c r="J22" s="178"/>
      <c r="K22" s="178"/>
      <c r="L22" s="178"/>
      <c r="M22" s="178"/>
      <c r="N22" s="178"/>
      <c r="O22" s="178"/>
      <c r="P22" s="178"/>
      <c r="Q22" s="178"/>
      <c r="R22" s="178"/>
    </row>
    <row r="23" spans="1:18" ht="12" customHeight="1" x14ac:dyDescent="0.2">
      <c r="A23" s="179" t="s">
        <v>7</v>
      </c>
      <c r="B23" s="179">
        <v>723467</v>
      </c>
      <c r="C23" s="179">
        <v>731152</v>
      </c>
      <c r="D23" s="179">
        <v>732205</v>
      </c>
      <c r="E23" s="179">
        <v>714069</v>
      </c>
      <c r="F23" s="179">
        <v>703433</v>
      </c>
      <c r="G23" s="179"/>
      <c r="H23" s="179"/>
      <c r="I23" s="179"/>
      <c r="J23" s="179"/>
      <c r="K23" s="179"/>
      <c r="L23" s="179"/>
      <c r="M23" s="179"/>
      <c r="N23" s="179"/>
      <c r="O23" s="179"/>
      <c r="P23" s="179"/>
      <c r="Q23" s="179"/>
      <c r="R23" s="179"/>
    </row>
    <row r="24" spans="1:18" ht="12" customHeight="1" x14ac:dyDescent="0.2">
      <c r="A24" s="178" t="s">
        <v>6</v>
      </c>
      <c r="B24" s="178">
        <v>1915174</v>
      </c>
      <c r="C24" s="178">
        <v>1915432</v>
      </c>
      <c r="D24" s="178">
        <v>1911370</v>
      </c>
      <c r="E24" s="178">
        <v>1896371</v>
      </c>
      <c r="F24" s="178">
        <v>1883669</v>
      </c>
      <c r="G24" s="178"/>
      <c r="H24" s="178"/>
      <c r="I24" s="178"/>
      <c r="J24" s="178"/>
      <c r="K24" s="178"/>
      <c r="L24" s="178"/>
      <c r="M24" s="178"/>
      <c r="N24" s="178"/>
      <c r="O24" s="178"/>
      <c r="P24" s="178"/>
      <c r="Q24" s="178"/>
      <c r="R24" s="178"/>
    </row>
    <row r="25" spans="1:18" ht="12" customHeight="1" x14ac:dyDescent="0.2">
      <c r="A25" s="180" t="s">
        <v>12</v>
      </c>
      <c r="B25" s="179">
        <v>876315</v>
      </c>
      <c r="C25" s="179">
        <v>870302</v>
      </c>
      <c r="D25" s="179">
        <v>856677</v>
      </c>
      <c r="E25" s="179">
        <v>826701</v>
      </c>
      <c r="F25" s="179">
        <v>798726</v>
      </c>
      <c r="G25" s="179"/>
      <c r="H25" s="179"/>
      <c r="I25" s="179"/>
      <c r="J25" s="179"/>
      <c r="K25" s="179"/>
      <c r="L25" s="179"/>
      <c r="M25" s="179"/>
      <c r="N25" s="179"/>
      <c r="O25" s="179"/>
      <c r="P25" s="179"/>
      <c r="Q25" s="179"/>
      <c r="R25" s="179"/>
    </row>
    <row r="26" spans="1:18" ht="12" customHeight="1" x14ac:dyDescent="0.2">
      <c r="A26" s="178" t="s">
        <v>4</v>
      </c>
      <c r="B26" s="178">
        <v>2287949</v>
      </c>
      <c r="C26" s="178">
        <v>2326405</v>
      </c>
      <c r="D26" s="178">
        <v>2359310</v>
      </c>
      <c r="E26" s="178">
        <v>2374680</v>
      </c>
      <c r="F26" s="178">
        <v>2417348</v>
      </c>
      <c r="G26" s="178"/>
      <c r="H26" s="178"/>
      <c r="I26" s="178"/>
      <c r="J26" s="178"/>
      <c r="K26" s="178"/>
      <c r="L26" s="178"/>
      <c r="M26" s="178"/>
      <c r="N26" s="178"/>
      <c r="O26" s="178"/>
      <c r="P26" s="178"/>
      <c r="Q26" s="178"/>
      <c r="R26" s="178"/>
    </row>
    <row r="27" spans="1:18" ht="12" customHeight="1" x14ac:dyDescent="0.2">
      <c r="A27" s="179" t="s">
        <v>3</v>
      </c>
      <c r="B27" s="179">
        <v>683528</v>
      </c>
      <c r="C27" s="179">
        <v>685890</v>
      </c>
      <c r="D27" s="179">
        <v>686079</v>
      </c>
      <c r="E27" s="179">
        <v>679676</v>
      </c>
      <c r="F27" s="179">
        <v>670626</v>
      </c>
      <c r="G27" s="179"/>
      <c r="H27" s="179"/>
      <c r="I27" s="179"/>
      <c r="J27" s="179"/>
      <c r="K27" s="179"/>
      <c r="L27" s="179"/>
      <c r="M27" s="179"/>
      <c r="N27" s="179"/>
      <c r="O27" s="179"/>
      <c r="P27" s="179"/>
      <c r="Q27" s="179"/>
      <c r="R27" s="179"/>
    </row>
    <row r="28" spans="1:18" ht="12" customHeight="1" x14ac:dyDescent="0.2">
      <c r="A28" s="181" t="s">
        <v>2</v>
      </c>
      <c r="B28" s="178">
        <v>812816</v>
      </c>
      <c r="C28" s="178">
        <v>806194</v>
      </c>
      <c r="D28" s="178">
        <v>800003</v>
      </c>
      <c r="E28" s="178">
        <v>776372</v>
      </c>
      <c r="F28" s="178">
        <v>754712</v>
      </c>
      <c r="G28" s="178"/>
      <c r="H28" s="178"/>
      <c r="I28" s="178"/>
      <c r="J28" s="178"/>
      <c r="K28" s="178"/>
      <c r="L28" s="178"/>
      <c r="M28" s="178"/>
      <c r="N28" s="178"/>
      <c r="O28" s="178"/>
      <c r="P28" s="178"/>
      <c r="Q28" s="178"/>
      <c r="R28" s="178"/>
    </row>
    <row r="29" spans="1:18" s="14" customFormat="1" ht="12" customHeight="1" x14ac:dyDescent="0.2">
      <c r="A29" s="207" t="s">
        <v>11</v>
      </c>
      <c r="B29" s="208">
        <f t="shared" ref="B29:R29" si="0">SUM(B20:B28)</f>
        <v>10109019</v>
      </c>
      <c r="C29" s="208">
        <f t="shared" si="0"/>
        <v>10173358</v>
      </c>
      <c r="D29" s="208">
        <f t="shared" si="0"/>
        <v>10195347</v>
      </c>
      <c r="E29" s="208">
        <f t="shared" si="0"/>
        <v>10107510</v>
      </c>
      <c r="F29" s="208">
        <f t="shared" si="0"/>
        <v>10060480</v>
      </c>
      <c r="G29" s="208"/>
      <c r="H29" s="208"/>
      <c r="I29" s="208"/>
      <c r="J29" s="208"/>
      <c r="K29" s="208"/>
      <c r="L29" s="208"/>
      <c r="M29" s="208"/>
      <c r="N29" s="208"/>
      <c r="O29" s="208"/>
      <c r="P29" s="208"/>
      <c r="Q29" s="208"/>
      <c r="R29" s="208"/>
    </row>
    <row r="30" spans="1:18" ht="12" customHeight="1" x14ac:dyDescent="0.2">
      <c r="Q30" s="8"/>
    </row>
    <row r="31" spans="1:18" ht="12" customHeight="1" x14ac:dyDescent="0.2">
      <c r="Q31" s="8"/>
    </row>
    <row r="32" spans="1:18" ht="12" customHeight="1" x14ac:dyDescent="0.2">
      <c r="Q32" s="8"/>
    </row>
    <row r="33" spans="1:18" ht="12" customHeight="1" x14ac:dyDescent="0.2">
      <c r="A33" s="2" t="s">
        <v>610</v>
      </c>
      <c r="B33" s="8" t="s">
        <v>143</v>
      </c>
      <c r="Q33" s="8"/>
    </row>
    <row r="34" spans="1:18" s="2" customFormat="1" ht="12" customHeight="1" x14ac:dyDescent="0.2">
      <c r="A34" s="187" t="s">
        <v>14</v>
      </c>
      <c r="B34" s="188">
        <v>1995</v>
      </c>
      <c r="C34" s="188">
        <v>1996</v>
      </c>
      <c r="D34" s="188">
        <v>1997</v>
      </c>
      <c r="E34" s="188">
        <v>1998</v>
      </c>
      <c r="F34" s="188">
        <v>1999</v>
      </c>
      <c r="G34" s="188"/>
      <c r="H34" s="188"/>
      <c r="I34" s="188"/>
      <c r="J34" s="188"/>
      <c r="K34" s="188"/>
      <c r="L34" s="188"/>
      <c r="M34" s="188"/>
      <c r="N34" s="188"/>
      <c r="O34" s="188"/>
      <c r="P34" s="188"/>
      <c r="Q34" s="188"/>
      <c r="R34" s="188"/>
    </row>
    <row r="35" spans="1:18" ht="12" customHeight="1" x14ac:dyDescent="0.2">
      <c r="A35" s="178" t="s">
        <v>10</v>
      </c>
      <c r="B35" s="178">
        <v>91871.069715199992</v>
      </c>
      <c r="C35" s="178">
        <v>95034.263797599997</v>
      </c>
      <c r="D35" s="178">
        <v>96160.184122000006</v>
      </c>
      <c r="E35" s="178">
        <v>97219.582853300017</v>
      </c>
      <c r="F35" s="178">
        <v>98583.052487600013</v>
      </c>
      <c r="G35" s="178"/>
      <c r="H35" s="178"/>
      <c r="I35" s="178"/>
      <c r="J35" s="178"/>
      <c r="K35" s="178"/>
      <c r="L35" s="178"/>
      <c r="M35" s="178"/>
      <c r="N35" s="178"/>
      <c r="O35" s="178"/>
      <c r="P35" s="178"/>
      <c r="Q35" s="178"/>
      <c r="R35" s="178"/>
    </row>
    <row r="36" spans="1:18" ht="12" customHeight="1" x14ac:dyDescent="0.2">
      <c r="A36" s="179" t="s">
        <v>9</v>
      </c>
      <c r="B36" s="179">
        <v>60532.721582300001</v>
      </c>
      <c r="C36" s="179">
        <v>64117.438668199997</v>
      </c>
      <c r="D36" s="179">
        <v>65656.413741199998</v>
      </c>
      <c r="E36" s="179">
        <v>67042.734190899995</v>
      </c>
      <c r="F36" s="179">
        <v>68773.678577600003</v>
      </c>
      <c r="G36" s="179"/>
      <c r="H36" s="179"/>
      <c r="I36" s="179"/>
      <c r="J36" s="179"/>
      <c r="K36" s="179"/>
      <c r="L36" s="179"/>
      <c r="M36" s="179"/>
      <c r="N36" s="179"/>
      <c r="O36" s="179"/>
      <c r="P36" s="179"/>
      <c r="Q36" s="179"/>
      <c r="R36" s="179"/>
    </row>
    <row r="37" spans="1:18" ht="12" customHeight="1" x14ac:dyDescent="0.2">
      <c r="A37" s="178" t="s">
        <v>8</v>
      </c>
      <c r="B37" s="178">
        <v>13884.2658562</v>
      </c>
      <c r="C37" s="178">
        <v>14868.127177599999</v>
      </c>
      <c r="D37" s="178">
        <v>15603.551807600001</v>
      </c>
      <c r="E37" s="178">
        <v>15722.153438400001</v>
      </c>
      <c r="F37" s="178">
        <v>15485.122686299999</v>
      </c>
      <c r="G37" s="178"/>
      <c r="H37" s="178"/>
      <c r="I37" s="178"/>
      <c r="J37" s="178"/>
      <c r="K37" s="178"/>
      <c r="L37" s="178"/>
      <c r="M37" s="178"/>
      <c r="N37" s="178"/>
      <c r="O37" s="178"/>
      <c r="P37" s="178"/>
      <c r="Q37" s="178"/>
      <c r="R37" s="178"/>
    </row>
    <row r="38" spans="1:18" ht="12" customHeight="1" x14ac:dyDescent="0.2">
      <c r="A38" s="179" t="s">
        <v>7</v>
      </c>
      <c r="B38" s="179">
        <v>44377.536646</v>
      </c>
      <c r="C38" s="179">
        <v>44831.607754700002</v>
      </c>
      <c r="D38" s="179">
        <v>46586.939353200003</v>
      </c>
      <c r="E38" s="179">
        <v>46075.658399499996</v>
      </c>
      <c r="F38" s="179">
        <v>47404.327617199997</v>
      </c>
      <c r="G38" s="179"/>
      <c r="H38" s="179"/>
      <c r="I38" s="179"/>
      <c r="J38" s="179"/>
      <c r="K38" s="179"/>
      <c r="L38" s="179"/>
      <c r="M38" s="179"/>
      <c r="N38" s="179"/>
      <c r="O38" s="179"/>
      <c r="P38" s="179"/>
      <c r="Q38" s="179"/>
      <c r="R38" s="179"/>
    </row>
    <row r="39" spans="1:18" ht="12" customHeight="1" x14ac:dyDescent="0.2">
      <c r="A39" s="178" t="s">
        <v>6</v>
      </c>
      <c r="B39" s="178">
        <v>117739.8431723</v>
      </c>
      <c r="C39" s="178">
        <v>122448.1807273</v>
      </c>
      <c r="D39" s="178">
        <v>123997.970352</v>
      </c>
      <c r="E39" s="178">
        <v>126843.1414378</v>
      </c>
      <c r="F39" s="178">
        <v>126726.51384699999</v>
      </c>
      <c r="G39" s="178"/>
      <c r="H39" s="178"/>
      <c r="I39" s="178"/>
      <c r="J39" s="178"/>
      <c r="K39" s="178"/>
      <c r="L39" s="178"/>
      <c r="M39" s="178"/>
      <c r="N39" s="178"/>
      <c r="O39" s="178"/>
      <c r="P39" s="178"/>
      <c r="Q39" s="178"/>
      <c r="R39" s="178"/>
    </row>
    <row r="40" spans="1:18" ht="12" customHeight="1" x14ac:dyDescent="0.2">
      <c r="A40" s="180" t="s">
        <v>12</v>
      </c>
      <c r="B40" s="179">
        <v>53954.596668600003</v>
      </c>
      <c r="C40" s="179">
        <v>55584.602118199997</v>
      </c>
      <c r="D40" s="179">
        <v>56568.418423700008</v>
      </c>
      <c r="E40" s="179">
        <v>56864.724936800012</v>
      </c>
      <c r="F40" s="179">
        <v>57941.0659132</v>
      </c>
      <c r="G40" s="179"/>
      <c r="H40" s="179"/>
      <c r="I40" s="179"/>
      <c r="J40" s="179"/>
      <c r="K40" s="179"/>
      <c r="L40" s="179"/>
      <c r="M40" s="179"/>
      <c r="N40" s="179"/>
      <c r="O40" s="179"/>
      <c r="P40" s="179"/>
      <c r="Q40" s="179"/>
      <c r="R40" s="179"/>
    </row>
    <row r="41" spans="1:18" ht="12" customHeight="1" x14ac:dyDescent="0.2">
      <c r="A41" s="178" t="s">
        <v>4</v>
      </c>
      <c r="B41" s="178">
        <v>222727.47087220001</v>
      </c>
      <c r="C41" s="178">
        <v>232323.98318330001</v>
      </c>
      <c r="D41" s="178">
        <v>240449.41989019999</v>
      </c>
      <c r="E41" s="178">
        <v>247295.87261329999</v>
      </c>
      <c r="F41" s="178">
        <v>251932.61784769999</v>
      </c>
      <c r="G41" s="178"/>
      <c r="H41" s="178"/>
      <c r="I41" s="178"/>
      <c r="J41" s="178"/>
      <c r="K41" s="178"/>
      <c r="L41" s="178"/>
      <c r="M41" s="178"/>
      <c r="N41" s="178"/>
      <c r="O41" s="178"/>
      <c r="P41" s="178"/>
      <c r="Q41" s="178"/>
      <c r="R41" s="178"/>
    </row>
    <row r="42" spans="1:18" ht="12" customHeight="1" x14ac:dyDescent="0.2">
      <c r="A42" s="179" t="s">
        <v>3</v>
      </c>
      <c r="B42" s="179">
        <v>46460.1260607</v>
      </c>
      <c r="C42" s="179">
        <v>47727.311739799989</v>
      </c>
      <c r="D42" s="179">
        <v>49726.752233299987</v>
      </c>
      <c r="E42" s="179">
        <v>49897.000039099999</v>
      </c>
      <c r="F42" s="179">
        <v>50892.112175499999</v>
      </c>
      <c r="G42" s="179"/>
      <c r="H42" s="179"/>
      <c r="I42" s="179"/>
      <c r="J42" s="179"/>
      <c r="K42" s="179"/>
      <c r="L42" s="179"/>
      <c r="M42" s="179"/>
      <c r="N42" s="179"/>
      <c r="O42" s="179"/>
      <c r="P42" s="179"/>
      <c r="Q42" s="179"/>
      <c r="R42" s="179"/>
    </row>
    <row r="43" spans="1:18" ht="12" customHeight="1" x14ac:dyDescent="0.2">
      <c r="A43" s="181" t="s">
        <v>2</v>
      </c>
      <c r="B43" s="178">
        <v>46229.369427900012</v>
      </c>
      <c r="C43" s="178">
        <v>47268.484837699987</v>
      </c>
      <c r="D43" s="178">
        <v>50722.350080600001</v>
      </c>
      <c r="E43" s="178">
        <v>50880.132088400002</v>
      </c>
      <c r="F43" s="178">
        <v>50591.508845900004</v>
      </c>
      <c r="G43" s="178"/>
      <c r="H43" s="178"/>
      <c r="I43" s="178"/>
      <c r="J43" s="178"/>
      <c r="K43" s="178"/>
      <c r="L43" s="178"/>
      <c r="M43" s="178"/>
      <c r="N43" s="178"/>
      <c r="O43" s="178"/>
      <c r="P43" s="178"/>
      <c r="Q43" s="178"/>
      <c r="R43" s="178"/>
    </row>
    <row r="44" spans="1:18" s="50" customFormat="1" ht="12" customHeight="1" x14ac:dyDescent="0.2">
      <c r="A44" s="207" t="s">
        <v>11</v>
      </c>
      <c r="B44" s="208">
        <f t="shared" ref="B44:R44" si="1">SUM(B35:B43)</f>
        <v>697777.00000140001</v>
      </c>
      <c r="C44" s="208">
        <f t="shared" si="1"/>
        <v>724204.00000440003</v>
      </c>
      <c r="D44" s="208">
        <f t="shared" si="1"/>
        <v>745472.00000380003</v>
      </c>
      <c r="E44" s="208">
        <f t="shared" si="1"/>
        <v>757840.99999749998</v>
      </c>
      <c r="F44" s="208">
        <f t="shared" si="1"/>
        <v>768329.99999799998</v>
      </c>
      <c r="G44" s="208"/>
      <c r="H44" s="208"/>
      <c r="I44" s="208"/>
      <c r="J44" s="208"/>
      <c r="K44" s="208"/>
      <c r="L44" s="208"/>
      <c r="M44" s="208"/>
      <c r="N44" s="208"/>
      <c r="O44" s="208"/>
      <c r="P44" s="208"/>
      <c r="Q44" s="208"/>
      <c r="R44" s="208"/>
    </row>
    <row r="45" spans="1:18" ht="12" customHeight="1" x14ac:dyDescent="0.2">
      <c r="Q45" s="8"/>
    </row>
    <row r="46" spans="1:18" ht="12" customHeight="1" x14ac:dyDescent="0.2">
      <c r="Q46" s="8"/>
    </row>
    <row r="47" spans="1:18" ht="12" customHeight="1" x14ac:dyDescent="0.2">
      <c r="Q47" s="8"/>
    </row>
    <row r="48" spans="1:18" ht="12" customHeight="1" x14ac:dyDescent="0.2">
      <c r="A48" s="2" t="s">
        <v>611</v>
      </c>
      <c r="B48" s="8" t="s">
        <v>143</v>
      </c>
      <c r="Q48" s="8"/>
    </row>
    <row r="49" spans="1:18" s="2" customFormat="1" ht="12" customHeight="1" x14ac:dyDescent="0.2">
      <c r="A49" s="187" t="s">
        <v>14</v>
      </c>
      <c r="B49" s="188">
        <v>1995</v>
      </c>
      <c r="C49" s="188">
        <v>1996</v>
      </c>
      <c r="D49" s="188">
        <v>1997</v>
      </c>
      <c r="E49" s="188">
        <v>1998</v>
      </c>
      <c r="F49" s="188">
        <v>1999</v>
      </c>
      <c r="G49" s="188"/>
      <c r="H49" s="188"/>
      <c r="I49" s="188"/>
      <c r="J49" s="188"/>
      <c r="K49" s="188"/>
      <c r="L49" s="188"/>
      <c r="M49" s="188"/>
      <c r="N49" s="188"/>
      <c r="O49" s="188"/>
      <c r="P49" s="188"/>
      <c r="Q49" s="188"/>
      <c r="R49" s="188"/>
    </row>
    <row r="50" spans="1:18" ht="12" customHeight="1" x14ac:dyDescent="0.2">
      <c r="A50" s="178" t="s">
        <v>10</v>
      </c>
      <c r="B50" s="178">
        <v>22263.29129483386</v>
      </c>
      <c r="C50" s="178">
        <v>24126.707160361759</v>
      </c>
      <c r="D50" s="178">
        <v>25033.438865218199</v>
      </c>
      <c r="E50" s="178">
        <v>25856.0106213996</v>
      </c>
      <c r="F50" s="178">
        <v>23828.821838462849</v>
      </c>
      <c r="G50" s="178"/>
      <c r="H50" s="178"/>
      <c r="I50" s="178"/>
      <c r="J50" s="178"/>
      <c r="K50" s="178"/>
      <c r="L50" s="178"/>
      <c r="M50" s="178"/>
      <c r="N50" s="178"/>
      <c r="O50" s="178"/>
      <c r="P50" s="178"/>
      <c r="Q50" s="178"/>
      <c r="R50" s="178"/>
    </row>
    <row r="51" spans="1:18" ht="12" customHeight="1" x14ac:dyDescent="0.2">
      <c r="A51" s="179" t="s">
        <v>9</v>
      </c>
      <c r="B51" s="179">
        <v>12028.63400600643</v>
      </c>
      <c r="C51" s="179">
        <v>12999.32053411627</v>
      </c>
      <c r="D51" s="179">
        <v>13506.060106043489</v>
      </c>
      <c r="E51" s="179">
        <v>14051.54849784914</v>
      </c>
      <c r="F51" s="179">
        <v>12968.991629301439</v>
      </c>
      <c r="G51" s="179"/>
      <c r="H51" s="179"/>
      <c r="I51" s="179"/>
      <c r="J51" s="179"/>
      <c r="K51" s="179"/>
      <c r="L51" s="179"/>
      <c r="M51" s="179"/>
      <c r="N51" s="179"/>
      <c r="O51" s="179"/>
      <c r="P51" s="179"/>
      <c r="Q51" s="179"/>
      <c r="R51" s="179"/>
    </row>
    <row r="52" spans="1:18" ht="12" customHeight="1" x14ac:dyDescent="0.2">
      <c r="A52" s="178" t="s">
        <v>8</v>
      </c>
      <c r="B52" s="178">
        <v>3259.6413506810468</v>
      </c>
      <c r="C52" s="178">
        <v>3565.2438515248632</v>
      </c>
      <c r="D52" s="178">
        <v>4004.85511423349</v>
      </c>
      <c r="E52" s="178">
        <v>4276.6971073215282</v>
      </c>
      <c r="F52" s="178">
        <v>3890.36803891505</v>
      </c>
      <c r="G52" s="178"/>
      <c r="H52" s="178"/>
      <c r="I52" s="178"/>
      <c r="J52" s="178"/>
      <c r="K52" s="178"/>
      <c r="L52" s="178"/>
      <c r="M52" s="178"/>
      <c r="N52" s="178"/>
      <c r="O52" s="178"/>
      <c r="P52" s="178"/>
      <c r="Q52" s="178"/>
      <c r="R52" s="178"/>
    </row>
    <row r="53" spans="1:18" ht="12" customHeight="1" x14ac:dyDescent="0.2">
      <c r="A53" s="179" t="s">
        <v>7</v>
      </c>
      <c r="B53" s="179">
        <v>8319.9799641042027</v>
      </c>
      <c r="C53" s="179">
        <v>9773.8069781694376</v>
      </c>
      <c r="D53" s="179">
        <v>10363.443713123521</v>
      </c>
      <c r="E53" s="179">
        <v>10284.604114792381</v>
      </c>
      <c r="F53" s="179">
        <v>9606.2047760586502</v>
      </c>
      <c r="G53" s="179"/>
      <c r="H53" s="179"/>
      <c r="I53" s="179"/>
      <c r="J53" s="179"/>
      <c r="K53" s="179"/>
      <c r="L53" s="179"/>
      <c r="M53" s="179"/>
      <c r="N53" s="179"/>
      <c r="O53" s="179"/>
      <c r="P53" s="179"/>
      <c r="Q53" s="179"/>
      <c r="R53" s="179"/>
    </row>
    <row r="54" spans="1:18" ht="12" customHeight="1" x14ac:dyDescent="0.2">
      <c r="A54" s="178" t="s">
        <v>6</v>
      </c>
      <c r="B54" s="178">
        <v>27153.235773353561</v>
      </c>
      <c r="C54" s="178">
        <v>29599.17898443243</v>
      </c>
      <c r="D54" s="178">
        <v>30320.1103457682</v>
      </c>
      <c r="E54" s="178">
        <v>32137.815580931328</v>
      </c>
      <c r="F54" s="178">
        <v>28595.998072539431</v>
      </c>
      <c r="G54" s="178"/>
      <c r="H54" s="178"/>
      <c r="I54" s="178"/>
      <c r="J54" s="178"/>
      <c r="K54" s="178"/>
      <c r="L54" s="178"/>
      <c r="M54" s="178"/>
      <c r="N54" s="178"/>
      <c r="O54" s="178"/>
      <c r="P54" s="178"/>
      <c r="Q54" s="178"/>
      <c r="R54" s="178"/>
    </row>
    <row r="55" spans="1:18" ht="12" customHeight="1" x14ac:dyDescent="0.2">
      <c r="A55" s="180" t="s">
        <v>12</v>
      </c>
      <c r="B55" s="179">
        <v>8959.8247720804175</v>
      </c>
      <c r="C55" s="179">
        <v>10501.71366776124</v>
      </c>
      <c r="D55" s="179">
        <v>11336.04764028496</v>
      </c>
      <c r="E55" s="179">
        <v>12003.156706223321</v>
      </c>
      <c r="F55" s="179">
        <v>11010.013782617059</v>
      </c>
      <c r="G55" s="179"/>
      <c r="H55" s="179"/>
      <c r="I55" s="179"/>
      <c r="J55" s="179"/>
      <c r="K55" s="179"/>
      <c r="L55" s="179"/>
      <c r="M55" s="179"/>
      <c r="N55" s="179"/>
      <c r="O55" s="179"/>
      <c r="P55" s="179"/>
      <c r="Q55" s="179"/>
      <c r="R55" s="179"/>
    </row>
    <row r="56" spans="1:18" ht="12" customHeight="1" x14ac:dyDescent="0.2">
      <c r="A56" s="178" t="s">
        <v>4</v>
      </c>
      <c r="B56" s="178">
        <v>52642.409220430207</v>
      </c>
      <c r="C56" s="178">
        <v>57360.193186078803</v>
      </c>
      <c r="D56" s="178">
        <v>60862.102766873097</v>
      </c>
      <c r="E56" s="178">
        <v>63090.657620291277</v>
      </c>
      <c r="F56" s="178">
        <v>57875.364484336678</v>
      </c>
      <c r="G56" s="178"/>
      <c r="H56" s="178"/>
      <c r="I56" s="178"/>
      <c r="J56" s="178"/>
      <c r="K56" s="178"/>
      <c r="L56" s="178"/>
      <c r="M56" s="178"/>
      <c r="N56" s="178"/>
      <c r="O56" s="178"/>
      <c r="P56" s="178"/>
      <c r="Q56" s="178"/>
      <c r="R56" s="178"/>
    </row>
    <row r="57" spans="1:18" ht="12" customHeight="1" x14ac:dyDescent="0.2">
      <c r="A57" s="179" t="s">
        <v>3</v>
      </c>
      <c r="B57" s="179">
        <v>14638.69289593947</v>
      </c>
      <c r="C57" s="179">
        <v>15072.77487823326</v>
      </c>
      <c r="D57" s="179">
        <v>15093.297136640271</v>
      </c>
      <c r="E57" s="179">
        <v>15364.42629778033</v>
      </c>
      <c r="F57" s="179">
        <v>14176.347496610601</v>
      </c>
      <c r="G57" s="179"/>
      <c r="H57" s="179"/>
      <c r="I57" s="179"/>
      <c r="J57" s="179"/>
      <c r="K57" s="179"/>
      <c r="L57" s="179"/>
      <c r="M57" s="179"/>
      <c r="N57" s="179"/>
      <c r="O57" s="179"/>
      <c r="P57" s="179"/>
      <c r="Q57" s="179"/>
      <c r="R57" s="179"/>
    </row>
    <row r="58" spans="1:18" ht="12" customHeight="1" x14ac:dyDescent="0.2">
      <c r="A58" s="181" t="s">
        <v>2</v>
      </c>
      <c r="B58" s="178">
        <v>9125.2934350130272</v>
      </c>
      <c r="C58" s="178">
        <v>9699.8264858788189</v>
      </c>
      <c r="D58" s="178">
        <v>10996.67696059091</v>
      </c>
      <c r="E58" s="178">
        <v>11920.31243461447</v>
      </c>
      <c r="F58" s="178">
        <v>10800.85627627282</v>
      </c>
      <c r="G58" s="178"/>
      <c r="H58" s="178"/>
      <c r="I58" s="178"/>
      <c r="J58" s="178"/>
      <c r="K58" s="178"/>
      <c r="L58" s="178"/>
      <c r="M58" s="178"/>
      <c r="N58" s="178"/>
      <c r="O58" s="178"/>
      <c r="P58" s="178"/>
      <c r="Q58" s="178"/>
      <c r="R58" s="178"/>
    </row>
    <row r="59" spans="1:18" s="14" customFormat="1" ht="12" customHeight="1" x14ac:dyDescent="0.2">
      <c r="A59" s="207" t="s">
        <v>11</v>
      </c>
      <c r="B59" s="208">
        <f t="shared" ref="B59:R59" si="2">SUM(B50:B58)</f>
        <v>158391.00271244222</v>
      </c>
      <c r="C59" s="208">
        <f t="shared" si="2"/>
        <v>172698.76572655689</v>
      </c>
      <c r="D59" s="208">
        <f t="shared" si="2"/>
        <v>181516.03264877613</v>
      </c>
      <c r="E59" s="208">
        <f t="shared" si="2"/>
        <v>188985.22898120337</v>
      </c>
      <c r="F59" s="208">
        <f t="shared" si="2"/>
        <v>172752.96639511458</v>
      </c>
      <c r="G59" s="208"/>
      <c r="H59" s="208"/>
      <c r="I59" s="208"/>
      <c r="J59" s="208"/>
      <c r="K59" s="208"/>
      <c r="L59" s="208"/>
      <c r="M59" s="208"/>
      <c r="N59" s="208"/>
      <c r="O59" s="208"/>
      <c r="P59" s="208"/>
      <c r="Q59" s="208"/>
      <c r="R59" s="208"/>
    </row>
  </sheetData>
  <phoneticPr fontId="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AE325"/>
  <sheetViews>
    <sheetView workbookViewId="0">
      <pane xSplit="1" ySplit="7" topLeftCell="B8" activePane="bottomRight" state="frozen"/>
      <selection pane="topRight" activeCell="B1" sqref="B1"/>
      <selection pane="bottomLeft" activeCell="A8" sqref="A8"/>
      <selection pane="bottomRight"/>
    </sheetView>
  </sheetViews>
  <sheetFormatPr defaultColWidth="8.7109375" defaultRowHeight="12" customHeight="1" x14ac:dyDescent="0.2"/>
  <cols>
    <col min="1" max="1" width="20.7109375" style="1" customWidth="1"/>
    <col min="2" max="16384" width="8.7109375" style="1"/>
  </cols>
  <sheetData>
    <row r="2" spans="1:31" ht="12" customHeight="1" x14ac:dyDescent="0.2">
      <c r="A2" s="1" t="s">
        <v>13</v>
      </c>
    </row>
    <row r="3" spans="1:31" ht="12" customHeight="1" x14ac:dyDescent="0.2">
      <c r="A3" s="2" t="s">
        <v>31</v>
      </c>
    </row>
    <row r="4" spans="1:31" ht="12" customHeight="1" x14ac:dyDescent="0.2">
      <c r="A4" s="2" t="s">
        <v>29</v>
      </c>
      <c r="B4" s="2" t="s">
        <v>33</v>
      </c>
    </row>
    <row r="5" spans="1:31" ht="12" customHeight="1" x14ac:dyDescent="0.2">
      <c r="A5" s="2" t="s">
        <v>614</v>
      </c>
    </row>
    <row r="6" spans="1:31" s="2" customFormat="1" ht="12" customHeight="1" x14ac:dyDescent="0.2">
      <c r="A6" s="193" t="s">
        <v>14</v>
      </c>
      <c r="B6" s="194" t="s">
        <v>15</v>
      </c>
      <c r="C6" s="194" t="s">
        <v>16</v>
      </c>
      <c r="D6" s="194" t="s">
        <v>17</v>
      </c>
      <c r="E6" s="194" t="s">
        <v>18</v>
      </c>
      <c r="F6" s="194" t="s">
        <v>19</v>
      </c>
      <c r="G6" s="194" t="s">
        <v>20</v>
      </c>
      <c r="H6" s="194" t="s">
        <v>21</v>
      </c>
      <c r="I6" s="194" t="s">
        <v>22</v>
      </c>
      <c r="J6" s="194" t="s">
        <v>23</v>
      </c>
      <c r="K6" s="194" t="s">
        <v>24</v>
      </c>
      <c r="L6" s="194" t="s">
        <v>25</v>
      </c>
      <c r="M6" s="194" t="s">
        <v>26</v>
      </c>
      <c r="N6" s="194" t="s">
        <v>27</v>
      </c>
      <c r="O6" s="194" t="s">
        <v>28</v>
      </c>
      <c r="P6" s="194" t="s">
        <v>115</v>
      </c>
      <c r="Q6" s="194" t="s">
        <v>667</v>
      </c>
      <c r="R6" s="194" t="s">
        <v>668</v>
      </c>
      <c r="S6" s="194" t="s">
        <v>383</v>
      </c>
      <c r="T6" s="194" t="s">
        <v>617</v>
      </c>
    </row>
    <row r="7" spans="1:31" ht="12" customHeight="1" x14ac:dyDescent="0.2">
      <c r="A7" s="196" t="s">
        <v>34</v>
      </c>
      <c r="B7" s="194"/>
      <c r="C7" s="194"/>
      <c r="D7" s="194"/>
      <c r="E7" s="194"/>
      <c r="F7" s="194"/>
      <c r="G7" s="194"/>
      <c r="H7" s="194"/>
      <c r="I7" s="194"/>
      <c r="J7" s="194"/>
      <c r="K7" s="194"/>
      <c r="L7" s="194"/>
      <c r="M7" s="194"/>
      <c r="N7" s="194"/>
      <c r="O7" s="194"/>
      <c r="P7" s="194"/>
      <c r="Q7" s="194"/>
      <c r="R7" s="194"/>
      <c r="S7" s="194"/>
      <c r="T7" s="194"/>
    </row>
    <row r="8" spans="1:31" ht="12" customHeight="1" x14ac:dyDescent="0.2">
      <c r="A8" s="189" t="s">
        <v>35</v>
      </c>
      <c r="B8" s="190">
        <v>100442.59226</v>
      </c>
      <c r="C8" s="190">
        <v>114123.276939</v>
      </c>
      <c r="D8" s="190">
        <v>137323.47345200001</v>
      </c>
      <c r="E8" s="190">
        <v>142725.438093</v>
      </c>
      <c r="F8" s="190">
        <v>161497.81432899999</v>
      </c>
      <c r="G8" s="190"/>
      <c r="H8" s="190"/>
      <c r="I8" s="190"/>
      <c r="J8" s="190"/>
      <c r="K8" s="190"/>
      <c r="L8" s="190"/>
      <c r="M8" s="190"/>
      <c r="N8" s="190"/>
      <c r="O8" s="190"/>
      <c r="P8" s="190"/>
      <c r="Q8" s="190"/>
      <c r="R8" s="190"/>
      <c r="S8" s="190"/>
      <c r="T8" s="190"/>
      <c r="V8" s="234"/>
      <c r="W8" s="234"/>
      <c r="X8" s="234"/>
      <c r="Y8" s="234"/>
      <c r="Z8" s="234"/>
      <c r="AA8" s="234"/>
      <c r="AB8" s="234"/>
      <c r="AC8" s="234"/>
      <c r="AD8" s="234"/>
      <c r="AE8" s="234"/>
    </row>
    <row r="9" spans="1:31" ht="12" customHeight="1" x14ac:dyDescent="0.2">
      <c r="A9" s="191" t="s">
        <v>10</v>
      </c>
      <c r="B9" s="192">
        <v>9889.1909080000005</v>
      </c>
      <c r="C9" s="192">
        <v>10552.383598</v>
      </c>
      <c r="D9" s="192">
        <v>10933.231443999999</v>
      </c>
      <c r="E9" s="192">
        <v>12401.538490999999</v>
      </c>
      <c r="F9" s="192">
        <v>14672.075975</v>
      </c>
      <c r="G9" s="192"/>
      <c r="H9" s="192"/>
      <c r="I9" s="192"/>
      <c r="J9" s="192"/>
      <c r="K9" s="192"/>
      <c r="L9" s="192"/>
      <c r="M9" s="192"/>
      <c r="N9" s="192"/>
      <c r="O9" s="192"/>
      <c r="P9" s="192"/>
      <c r="Q9" s="192"/>
      <c r="R9" s="192"/>
      <c r="S9" s="192"/>
      <c r="T9" s="192"/>
      <c r="V9" s="234"/>
      <c r="W9" s="234"/>
      <c r="X9" s="234"/>
      <c r="Y9" s="234"/>
      <c r="Z9" s="234"/>
      <c r="AA9" s="234"/>
      <c r="AB9" s="234"/>
      <c r="AC9" s="234"/>
      <c r="AD9" s="234"/>
      <c r="AE9" s="234"/>
    </row>
    <row r="10" spans="1:31" ht="12" customHeight="1" x14ac:dyDescent="0.2">
      <c r="A10" s="189" t="s">
        <v>9</v>
      </c>
      <c r="B10" s="190">
        <v>3004.1947799999998</v>
      </c>
      <c r="C10" s="190">
        <v>3105.75137</v>
      </c>
      <c r="D10" s="190">
        <v>3884.5906380000001</v>
      </c>
      <c r="E10" s="190">
        <v>5372.1075270000001</v>
      </c>
      <c r="F10" s="190">
        <v>9645.9568139999992</v>
      </c>
      <c r="G10" s="190"/>
      <c r="H10" s="190"/>
      <c r="I10" s="190"/>
      <c r="J10" s="190"/>
      <c r="K10" s="190"/>
      <c r="L10" s="190"/>
      <c r="M10" s="190"/>
      <c r="N10" s="190"/>
      <c r="O10" s="190"/>
      <c r="P10" s="190"/>
      <c r="Q10" s="190"/>
      <c r="R10" s="190"/>
      <c r="S10" s="190"/>
      <c r="T10" s="190"/>
      <c r="V10" s="234"/>
      <c r="W10" s="234"/>
      <c r="X10" s="234"/>
      <c r="Y10" s="234"/>
      <c r="Z10" s="234"/>
      <c r="AA10" s="234"/>
      <c r="AB10" s="234"/>
      <c r="AC10" s="234"/>
      <c r="AD10" s="234"/>
      <c r="AE10" s="234"/>
    </row>
    <row r="11" spans="1:31" ht="12" customHeight="1" x14ac:dyDescent="0.2">
      <c r="A11" s="191" t="s">
        <v>8</v>
      </c>
      <c r="B11" s="192">
        <v>6729.7154049999999</v>
      </c>
      <c r="C11" s="192">
        <v>2264.4596369999999</v>
      </c>
      <c r="D11" s="192">
        <v>9821.0788190000003</v>
      </c>
      <c r="E11" s="192">
        <v>4105.0908479999998</v>
      </c>
      <c r="F11" s="192">
        <v>404.64550300000002</v>
      </c>
      <c r="G11" s="192"/>
      <c r="H11" s="192"/>
      <c r="I11" s="192"/>
      <c r="J11" s="192"/>
      <c r="K11" s="192"/>
      <c r="L11" s="192"/>
      <c r="M11" s="192"/>
      <c r="N11" s="192"/>
      <c r="O11" s="192"/>
      <c r="P11" s="192"/>
      <c r="Q11" s="192"/>
      <c r="R11" s="192"/>
      <c r="S11" s="192"/>
      <c r="T11" s="192"/>
      <c r="V11" s="234"/>
      <c r="W11" s="234"/>
      <c r="X11" s="234"/>
      <c r="Y11" s="234"/>
      <c r="Z11" s="234"/>
      <c r="AA11" s="234"/>
      <c r="AB11" s="234"/>
      <c r="AC11" s="234"/>
      <c r="AD11" s="234"/>
      <c r="AE11" s="234"/>
    </row>
    <row r="12" spans="1:31" ht="12" customHeight="1" x14ac:dyDescent="0.2">
      <c r="A12" s="189" t="s">
        <v>7</v>
      </c>
      <c r="B12" s="190">
        <v>471.92919799999999</v>
      </c>
      <c r="C12" s="190">
        <v>477.55297999999999</v>
      </c>
      <c r="D12" s="190">
        <v>501.12535800000001</v>
      </c>
      <c r="E12" s="190">
        <v>566.34417099999996</v>
      </c>
      <c r="F12" s="190">
        <v>649.153908</v>
      </c>
      <c r="G12" s="190"/>
      <c r="H12" s="190"/>
      <c r="I12" s="190"/>
      <c r="J12" s="190"/>
      <c r="K12" s="190"/>
      <c r="L12" s="190"/>
      <c r="M12" s="190"/>
      <c r="N12" s="190"/>
      <c r="O12" s="190"/>
      <c r="P12" s="190"/>
      <c r="Q12" s="190"/>
      <c r="R12" s="190"/>
      <c r="S12" s="190"/>
      <c r="T12" s="190"/>
      <c r="V12" s="234"/>
      <c r="W12" s="234"/>
      <c r="X12" s="234"/>
      <c r="Y12" s="234"/>
      <c r="Z12" s="234"/>
      <c r="AA12" s="234"/>
      <c r="AB12" s="234"/>
      <c r="AC12" s="234"/>
      <c r="AD12" s="234"/>
      <c r="AE12" s="234"/>
    </row>
    <row r="13" spans="1:31" ht="12" customHeight="1" x14ac:dyDescent="0.2">
      <c r="A13" s="191" t="s">
        <v>36</v>
      </c>
      <c r="B13" s="192">
        <v>15336.609826</v>
      </c>
      <c r="C13" s="192">
        <v>16991.522543999999</v>
      </c>
      <c r="D13" s="192">
        <v>18820.900582999999</v>
      </c>
      <c r="E13" s="192">
        <v>19852.437104000001</v>
      </c>
      <c r="F13" s="192">
        <v>22638.008873999999</v>
      </c>
      <c r="G13" s="192"/>
      <c r="H13" s="192"/>
      <c r="I13" s="192"/>
      <c r="J13" s="192"/>
      <c r="K13" s="192"/>
      <c r="L13" s="192"/>
      <c r="M13" s="192"/>
      <c r="N13" s="192"/>
      <c r="O13" s="192"/>
      <c r="P13" s="192"/>
      <c r="Q13" s="192"/>
      <c r="R13" s="192"/>
      <c r="S13" s="192"/>
      <c r="T13" s="192"/>
      <c r="V13" s="234"/>
      <c r="W13" s="234"/>
      <c r="X13" s="234"/>
      <c r="Y13" s="234"/>
      <c r="Z13" s="234"/>
      <c r="AA13" s="234"/>
      <c r="AB13" s="234"/>
      <c r="AC13" s="234"/>
      <c r="AD13" s="234"/>
      <c r="AE13" s="234"/>
    </row>
    <row r="14" spans="1:31" ht="12" customHeight="1" x14ac:dyDescent="0.2">
      <c r="A14" s="189" t="s">
        <v>12</v>
      </c>
      <c r="B14" s="190">
        <v>1074.225023</v>
      </c>
      <c r="C14" s="190">
        <v>1843.066527</v>
      </c>
      <c r="D14" s="190">
        <v>7634.622316</v>
      </c>
      <c r="E14" s="190">
        <v>9776.0005860000001</v>
      </c>
      <c r="F14" s="190">
        <v>2808.481925</v>
      </c>
      <c r="G14" s="190"/>
      <c r="H14" s="190"/>
      <c r="I14" s="190"/>
      <c r="J14" s="190"/>
      <c r="K14" s="190"/>
      <c r="L14" s="190"/>
      <c r="M14" s="190"/>
      <c r="N14" s="190"/>
      <c r="O14" s="190"/>
      <c r="P14" s="190"/>
      <c r="Q14" s="190"/>
      <c r="R14" s="190"/>
      <c r="S14" s="190"/>
      <c r="T14" s="190"/>
      <c r="V14" s="234"/>
      <c r="W14" s="234"/>
      <c r="X14" s="234"/>
      <c r="Y14" s="234"/>
      <c r="Z14" s="234"/>
      <c r="AA14" s="234"/>
      <c r="AB14" s="234"/>
      <c r="AC14" s="234"/>
      <c r="AD14" s="234"/>
      <c r="AE14" s="234"/>
    </row>
    <row r="15" spans="1:31" ht="12" customHeight="1" x14ac:dyDescent="0.2">
      <c r="A15" s="191" t="s">
        <v>4</v>
      </c>
      <c r="B15" s="192">
        <v>60746.450695</v>
      </c>
      <c r="C15" s="192">
        <v>76091.475497000007</v>
      </c>
      <c r="D15" s="192">
        <v>82493.529255000001</v>
      </c>
      <c r="E15" s="192">
        <v>86595.890262000001</v>
      </c>
      <c r="F15" s="192">
        <v>106815.10647899999</v>
      </c>
      <c r="G15" s="192"/>
      <c r="H15" s="192"/>
      <c r="I15" s="192"/>
      <c r="J15" s="192"/>
      <c r="K15" s="192"/>
      <c r="L15" s="192"/>
      <c r="M15" s="192"/>
      <c r="N15" s="192"/>
      <c r="O15" s="192"/>
      <c r="P15" s="192"/>
      <c r="Q15" s="192"/>
      <c r="R15" s="192"/>
      <c r="S15" s="192"/>
      <c r="T15" s="192"/>
      <c r="V15" s="234"/>
      <c r="W15" s="234"/>
      <c r="X15" s="234"/>
      <c r="Y15" s="234"/>
      <c r="Z15" s="234"/>
      <c r="AA15" s="234"/>
      <c r="AB15" s="234"/>
      <c r="AC15" s="234"/>
      <c r="AD15" s="234"/>
      <c r="AE15" s="234"/>
    </row>
    <row r="16" spans="1:31" ht="12" customHeight="1" x14ac:dyDescent="0.2">
      <c r="A16" s="189" t="s">
        <v>3</v>
      </c>
      <c r="B16" s="190">
        <v>2056.741078</v>
      </c>
      <c r="C16" s="190">
        <v>1661.2494799999999</v>
      </c>
      <c r="D16" s="190">
        <v>1978.1653899999999</v>
      </c>
      <c r="E16" s="190">
        <v>2659.659846</v>
      </c>
      <c r="F16" s="190">
        <v>2442.684131</v>
      </c>
      <c r="G16" s="190"/>
      <c r="H16" s="190"/>
      <c r="I16" s="190"/>
      <c r="J16" s="190"/>
      <c r="K16" s="190"/>
      <c r="L16" s="190"/>
      <c r="M16" s="190"/>
      <c r="N16" s="190"/>
      <c r="O16" s="190"/>
      <c r="P16" s="190"/>
      <c r="Q16" s="190"/>
      <c r="R16" s="190"/>
      <c r="S16" s="190"/>
      <c r="T16" s="190"/>
      <c r="V16" s="234"/>
      <c r="W16" s="234"/>
      <c r="X16" s="234"/>
      <c r="Y16" s="234"/>
      <c r="Z16" s="234"/>
      <c r="AA16" s="234"/>
      <c r="AB16" s="234"/>
      <c r="AC16" s="234"/>
      <c r="AD16" s="234"/>
      <c r="AE16" s="234"/>
    </row>
    <row r="17" spans="1:31" ht="12" customHeight="1" x14ac:dyDescent="0.2">
      <c r="A17" s="202" t="s">
        <v>2</v>
      </c>
      <c r="B17" s="203">
        <v>1133.535347</v>
      </c>
      <c r="C17" s="203">
        <v>1135.8153070000001</v>
      </c>
      <c r="D17" s="203">
        <v>1256.22965</v>
      </c>
      <c r="E17" s="203">
        <v>1396.3692579999999</v>
      </c>
      <c r="F17" s="203">
        <v>1421.7007189999999</v>
      </c>
      <c r="G17" s="203"/>
      <c r="H17" s="203"/>
      <c r="I17" s="203"/>
      <c r="J17" s="203"/>
      <c r="K17" s="203"/>
      <c r="L17" s="203"/>
      <c r="M17" s="203"/>
      <c r="N17" s="203"/>
      <c r="O17" s="203"/>
      <c r="P17" s="203"/>
      <c r="Q17" s="203"/>
      <c r="R17" s="203"/>
      <c r="S17" s="203"/>
      <c r="T17" s="203"/>
      <c r="V17" s="234"/>
      <c r="W17" s="234"/>
      <c r="X17" s="234"/>
      <c r="Y17" s="234"/>
      <c r="Z17" s="234"/>
      <c r="AA17" s="234"/>
      <c r="AB17" s="234"/>
      <c r="AC17" s="234"/>
      <c r="AD17" s="234"/>
      <c r="AE17" s="234"/>
    </row>
    <row r="20" spans="1:31" ht="12" customHeight="1" x14ac:dyDescent="0.2">
      <c r="A20" s="201" t="s">
        <v>612</v>
      </c>
      <c r="B20" s="4"/>
      <c r="C20" s="4"/>
      <c r="D20" s="4"/>
      <c r="E20" s="4"/>
      <c r="F20" s="4"/>
      <c r="G20" s="4"/>
      <c r="H20" s="4"/>
      <c r="I20" s="4"/>
      <c r="J20" s="4"/>
      <c r="K20" s="4"/>
      <c r="L20" s="4"/>
      <c r="M20" s="4"/>
      <c r="N20" s="4"/>
      <c r="O20" s="4"/>
      <c r="P20" s="4"/>
      <c r="Q20" s="4"/>
      <c r="R20" s="4"/>
    </row>
    <row r="21" spans="1:31" ht="12" customHeight="1" x14ac:dyDescent="0.2">
      <c r="A21" s="201" t="s">
        <v>614</v>
      </c>
      <c r="B21" s="4"/>
      <c r="C21" s="4"/>
      <c r="D21" s="4"/>
      <c r="E21" s="4"/>
      <c r="F21" s="4"/>
      <c r="G21" s="4"/>
      <c r="H21" s="4"/>
      <c r="I21" s="4"/>
      <c r="J21" s="4"/>
      <c r="K21" s="4"/>
      <c r="L21" s="4"/>
      <c r="M21" s="4"/>
      <c r="N21" s="4"/>
      <c r="O21" s="4"/>
      <c r="P21" s="4"/>
      <c r="Q21" s="4"/>
      <c r="R21" s="4"/>
    </row>
    <row r="22" spans="1:31" s="2" customFormat="1" ht="12" customHeight="1" x14ac:dyDescent="0.2">
      <c r="A22" s="193" t="s">
        <v>14</v>
      </c>
      <c r="B22" s="194" t="s">
        <v>15</v>
      </c>
      <c r="C22" s="194" t="s">
        <v>16</v>
      </c>
      <c r="D22" s="194" t="s">
        <v>17</v>
      </c>
      <c r="E22" s="194" t="s">
        <v>18</v>
      </c>
      <c r="F22" s="194" t="s">
        <v>19</v>
      </c>
      <c r="G22" s="194"/>
      <c r="H22" s="194"/>
      <c r="I22" s="194"/>
      <c r="J22" s="194"/>
      <c r="K22" s="194"/>
      <c r="L22" s="194"/>
      <c r="M22" s="194"/>
      <c r="N22" s="194"/>
      <c r="O22" s="194"/>
      <c r="P22" s="194"/>
      <c r="Q22" s="194"/>
      <c r="R22" s="194"/>
      <c r="S22" s="194"/>
      <c r="T22" s="194"/>
    </row>
    <row r="23" spans="1:31" ht="12" customHeight="1" x14ac:dyDescent="0.2">
      <c r="A23" s="196" t="s">
        <v>32</v>
      </c>
      <c r="B23" s="194"/>
      <c r="C23" s="194"/>
      <c r="D23" s="194"/>
      <c r="E23" s="194"/>
      <c r="F23" s="194"/>
      <c r="G23" s="194"/>
      <c r="H23" s="194"/>
      <c r="I23" s="194"/>
      <c r="J23" s="194"/>
      <c r="K23" s="194"/>
      <c r="L23" s="194"/>
      <c r="M23" s="194"/>
      <c r="N23" s="194"/>
      <c r="O23" s="194"/>
      <c r="P23" s="194"/>
      <c r="Q23" s="194"/>
      <c r="R23" s="194"/>
      <c r="S23" s="194"/>
      <c r="T23" s="194"/>
    </row>
    <row r="24" spans="1:31" ht="12" customHeight="1" x14ac:dyDescent="0.2">
      <c r="A24" s="189" t="s">
        <v>41</v>
      </c>
      <c r="B24" s="199">
        <v>1160.917508</v>
      </c>
      <c r="C24" s="199">
        <v>1254.027562</v>
      </c>
      <c r="D24" s="199">
        <v>1420.9565150000001</v>
      </c>
      <c r="E24" s="199">
        <v>1909.3336569999999</v>
      </c>
      <c r="F24" s="199">
        <v>2219.1211269999999</v>
      </c>
      <c r="G24" s="199"/>
      <c r="H24" s="199"/>
      <c r="I24" s="199"/>
      <c r="J24" s="199"/>
      <c r="K24" s="199"/>
      <c r="L24" s="199"/>
      <c r="M24" s="199"/>
      <c r="N24" s="199"/>
      <c r="O24" s="199"/>
      <c r="P24" s="199"/>
      <c r="Q24" s="199"/>
      <c r="R24" s="199"/>
      <c r="S24" s="199"/>
      <c r="T24" s="199"/>
      <c r="U24" s="213"/>
      <c r="V24" s="233"/>
      <c r="W24" s="233"/>
      <c r="X24" s="233"/>
      <c r="Y24" s="233"/>
      <c r="Z24" s="233"/>
      <c r="AA24" s="233"/>
      <c r="AB24" s="233"/>
      <c r="AC24" s="233"/>
      <c r="AD24" s="233"/>
      <c r="AE24" s="233"/>
    </row>
    <row r="25" spans="1:31" ht="12" customHeight="1" x14ac:dyDescent="0.2">
      <c r="A25" s="191" t="s">
        <v>42</v>
      </c>
      <c r="B25" s="200">
        <v>3630.5424840000001</v>
      </c>
      <c r="C25" s="200">
        <v>5312.1189080000004</v>
      </c>
      <c r="D25" s="200">
        <v>5781.5718800000004</v>
      </c>
      <c r="E25" s="200">
        <v>5714.6248370000003</v>
      </c>
      <c r="F25" s="200">
        <v>6441.9160389999997</v>
      </c>
      <c r="G25" s="200"/>
      <c r="H25" s="200"/>
      <c r="I25" s="200"/>
      <c r="J25" s="200"/>
      <c r="K25" s="200"/>
      <c r="L25" s="200"/>
      <c r="M25" s="200"/>
      <c r="N25" s="200"/>
      <c r="O25" s="200"/>
      <c r="P25" s="200"/>
      <c r="Q25" s="200"/>
      <c r="R25" s="200"/>
      <c r="S25" s="200"/>
      <c r="T25" s="200"/>
      <c r="U25" s="213"/>
      <c r="V25" s="233"/>
      <c r="W25" s="233"/>
      <c r="X25" s="233"/>
      <c r="Y25" s="233"/>
      <c r="Z25" s="233"/>
      <c r="AA25" s="233"/>
      <c r="AB25" s="233"/>
      <c r="AC25" s="233"/>
      <c r="AD25" s="233"/>
      <c r="AE25" s="233"/>
    </row>
    <row r="26" spans="1:31" ht="12" customHeight="1" x14ac:dyDescent="0.2">
      <c r="A26" s="189" t="s">
        <v>56</v>
      </c>
      <c r="B26" s="199">
        <v>182.98434900000001</v>
      </c>
      <c r="C26" s="199">
        <v>246.871208</v>
      </c>
      <c r="D26" s="199">
        <v>254.17272700000001</v>
      </c>
      <c r="E26" s="199">
        <v>273.79681499999998</v>
      </c>
      <c r="F26" s="199">
        <v>266.53860200000003</v>
      </c>
      <c r="G26" s="199"/>
      <c r="H26" s="199"/>
      <c r="I26" s="199"/>
      <c r="J26" s="199"/>
      <c r="K26" s="199"/>
      <c r="L26" s="199"/>
      <c r="M26" s="199"/>
      <c r="N26" s="199"/>
      <c r="O26" s="199"/>
      <c r="P26" s="199"/>
      <c r="Q26" s="199"/>
      <c r="R26" s="199"/>
      <c r="S26" s="199"/>
      <c r="T26" s="199"/>
      <c r="U26" s="213"/>
      <c r="V26" s="233"/>
      <c r="W26" s="233"/>
      <c r="X26" s="233"/>
      <c r="Y26" s="233"/>
      <c r="Z26" s="233"/>
      <c r="AA26" s="233"/>
      <c r="AB26" s="233"/>
      <c r="AC26" s="233"/>
      <c r="AD26" s="233"/>
      <c r="AE26" s="233"/>
    </row>
    <row r="27" spans="1:31" ht="12" customHeight="1" x14ac:dyDescent="0.2">
      <c r="A27" s="191" t="s">
        <v>45</v>
      </c>
      <c r="B27" s="200">
        <v>3135.2721329999999</v>
      </c>
      <c r="C27" s="200">
        <v>4568.8382519999996</v>
      </c>
      <c r="D27" s="200">
        <v>5175.6338850000002</v>
      </c>
      <c r="E27" s="200">
        <v>5840.4853789999997</v>
      </c>
      <c r="F27" s="200">
        <v>6034.5587619999997</v>
      </c>
      <c r="G27" s="200"/>
      <c r="H27" s="200"/>
      <c r="I27" s="200"/>
      <c r="J27" s="200"/>
      <c r="K27" s="200"/>
      <c r="L27" s="200"/>
      <c r="M27" s="200"/>
      <c r="N27" s="200"/>
      <c r="O27" s="200"/>
      <c r="P27" s="200"/>
      <c r="Q27" s="200"/>
      <c r="R27" s="200"/>
      <c r="S27" s="200"/>
      <c r="T27" s="200"/>
      <c r="U27" s="213"/>
      <c r="V27" s="233"/>
      <c r="W27" s="233"/>
      <c r="X27" s="233"/>
      <c r="Y27" s="233"/>
      <c r="Z27" s="233"/>
      <c r="AA27" s="233"/>
      <c r="AB27" s="233"/>
      <c r="AC27" s="233"/>
      <c r="AD27" s="233"/>
      <c r="AE27" s="233"/>
    </row>
    <row r="28" spans="1:31" ht="12" customHeight="1" x14ac:dyDescent="0.2">
      <c r="A28" s="189" t="s">
        <v>55</v>
      </c>
      <c r="B28" s="199">
        <v>12683.536703</v>
      </c>
      <c r="C28" s="199">
        <v>15188.357878000001</v>
      </c>
      <c r="D28" s="199">
        <v>17053.828942</v>
      </c>
      <c r="E28" s="199">
        <v>17709.986518999998</v>
      </c>
      <c r="F28" s="199">
        <v>21512.597999000001</v>
      </c>
      <c r="G28" s="199"/>
      <c r="H28" s="199"/>
      <c r="I28" s="199"/>
      <c r="J28" s="199"/>
      <c r="K28" s="199"/>
      <c r="L28" s="199"/>
      <c r="M28" s="199"/>
      <c r="N28" s="199"/>
      <c r="O28" s="199"/>
      <c r="P28" s="199"/>
      <c r="Q28" s="199"/>
      <c r="R28" s="199"/>
      <c r="S28" s="199"/>
      <c r="T28" s="199"/>
      <c r="U28" s="213"/>
      <c r="V28" s="233"/>
      <c r="W28" s="233"/>
      <c r="X28" s="233"/>
      <c r="Y28" s="233"/>
      <c r="Z28" s="233"/>
      <c r="AA28" s="233"/>
      <c r="AB28" s="233"/>
      <c r="AC28" s="233"/>
      <c r="AD28" s="233"/>
      <c r="AE28" s="233"/>
    </row>
    <row r="29" spans="1:31" ht="12" customHeight="1" x14ac:dyDescent="0.2">
      <c r="A29" s="191" t="s">
        <v>43</v>
      </c>
      <c r="B29" s="200">
        <v>6052.4894139999997</v>
      </c>
      <c r="C29" s="200">
        <v>8235.6418229999999</v>
      </c>
      <c r="D29" s="200">
        <v>9069.600375</v>
      </c>
      <c r="E29" s="200">
        <v>9215.2460940000001</v>
      </c>
      <c r="F29" s="200">
        <v>9714.608397</v>
      </c>
      <c r="G29" s="200"/>
      <c r="H29" s="200"/>
      <c r="I29" s="200"/>
      <c r="J29" s="200"/>
      <c r="K29" s="200"/>
      <c r="L29" s="200"/>
      <c r="M29" s="200"/>
      <c r="N29" s="200"/>
      <c r="O29" s="200"/>
      <c r="P29" s="200"/>
      <c r="Q29" s="200"/>
      <c r="R29" s="200"/>
      <c r="S29" s="200"/>
      <c r="T29" s="200"/>
      <c r="U29" s="213"/>
      <c r="V29" s="233"/>
      <c r="W29" s="233"/>
      <c r="X29" s="233"/>
      <c r="Y29" s="233"/>
      <c r="Z29" s="233"/>
      <c r="AA29" s="233"/>
      <c r="AB29" s="233"/>
      <c r="AC29" s="233"/>
      <c r="AD29" s="233"/>
      <c r="AE29" s="233"/>
    </row>
    <row r="30" spans="1:31" ht="12" customHeight="1" x14ac:dyDescent="0.2">
      <c r="A30" s="189" t="s">
        <v>40</v>
      </c>
      <c r="B30" s="199">
        <v>1307.910151</v>
      </c>
      <c r="C30" s="199">
        <v>1538.353488</v>
      </c>
      <c r="D30" s="199">
        <v>1917.609792</v>
      </c>
      <c r="E30" s="199">
        <v>2103.3495189999999</v>
      </c>
      <c r="F30" s="199">
        <v>2719.1624240000001</v>
      </c>
      <c r="G30" s="199"/>
      <c r="H30" s="199"/>
      <c r="I30" s="199"/>
      <c r="J30" s="199"/>
      <c r="K30" s="199"/>
      <c r="L30" s="199"/>
      <c r="M30" s="199"/>
      <c r="N30" s="199"/>
      <c r="O30" s="199"/>
      <c r="P30" s="199"/>
      <c r="Q30" s="199"/>
      <c r="R30" s="199"/>
      <c r="S30" s="199"/>
      <c r="T30" s="199"/>
      <c r="U30" s="213"/>
      <c r="V30" s="233"/>
      <c r="W30" s="233"/>
      <c r="X30" s="233"/>
      <c r="Y30" s="233"/>
      <c r="Z30" s="233"/>
      <c r="AA30" s="233"/>
      <c r="AB30" s="233"/>
      <c r="AC30" s="233"/>
      <c r="AD30" s="233"/>
      <c r="AE30" s="233"/>
    </row>
    <row r="31" spans="1:31" ht="12" customHeight="1" x14ac:dyDescent="0.2">
      <c r="A31" s="191" t="s">
        <v>44</v>
      </c>
      <c r="B31" s="200">
        <v>902.602215</v>
      </c>
      <c r="C31" s="200">
        <v>1194.3697460000001</v>
      </c>
      <c r="D31" s="200">
        <v>1251.4425429999999</v>
      </c>
      <c r="E31" s="200">
        <v>1154.729628</v>
      </c>
      <c r="F31" s="200">
        <v>1194.4935069999999</v>
      </c>
      <c r="G31" s="200"/>
      <c r="H31" s="200"/>
      <c r="I31" s="200"/>
      <c r="J31" s="200"/>
      <c r="K31" s="200"/>
      <c r="L31" s="200"/>
      <c r="M31" s="200"/>
      <c r="N31" s="200"/>
      <c r="O31" s="200"/>
      <c r="P31" s="200"/>
      <c r="Q31" s="200"/>
      <c r="R31" s="200"/>
      <c r="S31" s="200"/>
      <c r="T31" s="200"/>
      <c r="U31" s="213"/>
      <c r="V31" s="233"/>
      <c r="W31" s="233"/>
      <c r="X31" s="233"/>
      <c r="Y31" s="233"/>
      <c r="Z31" s="233"/>
      <c r="AA31" s="233"/>
      <c r="AB31" s="233"/>
      <c r="AC31" s="233"/>
      <c r="AD31" s="233"/>
      <c r="AE31" s="233"/>
    </row>
    <row r="32" spans="1:31" ht="12" customHeight="1" x14ac:dyDescent="0.2">
      <c r="A32" s="189" t="s">
        <v>52</v>
      </c>
      <c r="B32" s="199">
        <v>855.25973399999998</v>
      </c>
      <c r="C32" s="199">
        <v>916.56167600000003</v>
      </c>
      <c r="D32" s="199">
        <v>1091.212299</v>
      </c>
      <c r="E32" s="199">
        <v>1403.8427360000001</v>
      </c>
      <c r="F32" s="199">
        <v>1801.4073980000001</v>
      </c>
      <c r="G32" s="199"/>
      <c r="H32" s="199"/>
      <c r="I32" s="199"/>
      <c r="J32" s="199"/>
      <c r="K32" s="199"/>
      <c r="L32" s="199"/>
      <c r="M32" s="199"/>
      <c r="N32" s="199"/>
      <c r="O32" s="199"/>
      <c r="P32" s="199"/>
      <c r="Q32" s="199"/>
      <c r="R32" s="199"/>
      <c r="S32" s="199"/>
      <c r="T32" s="199"/>
      <c r="U32" s="213"/>
      <c r="V32" s="233"/>
      <c r="W32" s="233"/>
      <c r="X32" s="233"/>
      <c r="Y32" s="233"/>
      <c r="Z32" s="233"/>
      <c r="AA32" s="233"/>
      <c r="AB32" s="233"/>
      <c r="AC32" s="233"/>
      <c r="AD32" s="233"/>
      <c r="AE32" s="233"/>
    </row>
    <row r="33" spans="1:31" ht="12" customHeight="1" x14ac:dyDescent="0.2">
      <c r="A33" s="191" t="s">
        <v>50</v>
      </c>
      <c r="B33" s="200">
        <v>4548.8503940000001</v>
      </c>
      <c r="C33" s="200">
        <v>3654.9420770000002</v>
      </c>
      <c r="D33" s="200">
        <v>3542.00245</v>
      </c>
      <c r="E33" s="200">
        <v>4243.7430270000004</v>
      </c>
      <c r="F33" s="200">
        <v>4719.1672870000002</v>
      </c>
      <c r="G33" s="200"/>
      <c r="H33" s="200"/>
      <c r="I33" s="200"/>
      <c r="J33" s="200"/>
      <c r="K33" s="200"/>
      <c r="L33" s="200"/>
      <c r="M33" s="200"/>
      <c r="N33" s="200"/>
      <c r="O33" s="200"/>
      <c r="P33" s="200"/>
      <c r="Q33" s="200"/>
      <c r="R33" s="200"/>
      <c r="S33" s="200"/>
      <c r="T33" s="200"/>
      <c r="U33" s="213"/>
      <c r="V33" s="233"/>
      <c r="W33" s="233"/>
      <c r="X33" s="233"/>
      <c r="Y33" s="233"/>
      <c r="Z33" s="233"/>
      <c r="AA33" s="233"/>
      <c r="AB33" s="233"/>
      <c r="AC33" s="233"/>
      <c r="AD33" s="233"/>
      <c r="AE33" s="233"/>
    </row>
    <row r="34" spans="1:31" ht="12" customHeight="1" x14ac:dyDescent="0.2">
      <c r="A34" s="189" t="s">
        <v>39</v>
      </c>
      <c r="B34" s="199">
        <v>2145.2906899999998</v>
      </c>
      <c r="C34" s="199">
        <v>2531.93824</v>
      </c>
      <c r="D34" s="199">
        <v>3208.7834130000001</v>
      </c>
      <c r="E34" s="199">
        <v>3074.0605620000001</v>
      </c>
      <c r="F34" s="199">
        <v>3424.3066939999999</v>
      </c>
      <c r="G34" s="199"/>
      <c r="H34" s="199"/>
      <c r="I34" s="199"/>
      <c r="J34" s="199"/>
      <c r="K34" s="199"/>
      <c r="L34" s="199"/>
      <c r="M34" s="199"/>
      <c r="N34" s="199"/>
      <c r="O34" s="199"/>
      <c r="P34" s="199"/>
      <c r="Q34" s="199"/>
      <c r="R34" s="199"/>
      <c r="S34" s="199"/>
      <c r="T34" s="199"/>
      <c r="U34" s="213"/>
      <c r="V34" s="233"/>
      <c r="W34" s="233"/>
      <c r="X34" s="233"/>
      <c r="Y34" s="233"/>
      <c r="Z34" s="233"/>
      <c r="AA34" s="233"/>
      <c r="AB34" s="233"/>
      <c r="AC34" s="233"/>
      <c r="AD34" s="233"/>
      <c r="AE34" s="233"/>
    </row>
    <row r="35" spans="1:31" ht="12" customHeight="1" x14ac:dyDescent="0.2">
      <c r="A35" s="191" t="s">
        <v>57</v>
      </c>
      <c r="B35" s="200">
        <v>109.765792</v>
      </c>
      <c r="C35" s="200">
        <v>182.754288</v>
      </c>
      <c r="D35" s="200">
        <v>149.092748</v>
      </c>
      <c r="E35" s="200">
        <v>140.60222400000001</v>
      </c>
      <c r="F35" s="200">
        <v>162.52857</v>
      </c>
      <c r="G35" s="200"/>
      <c r="H35" s="200"/>
      <c r="I35" s="200"/>
      <c r="J35" s="200"/>
      <c r="K35" s="200"/>
      <c r="L35" s="200"/>
      <c r="M35" s="200"/>
      <c r="N35" s="200"/>
      <c r="O35" s="200"/>
      <c r="P35" s="200"/>
      <c r="Q35" s="200"/>
      <c r="R35" s="200"/>
      <c r="S35" s="200"/>
      <c r="T35" s="200"/>
      <c r="U35" s="213"/>
      <c r="V35" s="233"/>
      <c r="W35" s="233"/>
      <c r="X35" s="233"/>
      <c r="Y35" s="233"/>
      <c r="Z35" s="233"/>
      <c r="AA35" s="233"/>
      <c r="AB35" s="233"/>
      <c r="AC35" s="233"/>
      <c r="AD35" s="233"/>
      <c r="AE35" s="233"/>
    </row>
    <row r="36" spans="1:31" ht="12" customHeight="1" x14ac:dyDescent="0.2">
      <c r="A36" s="189" t="s">
        <v>49</v>
      </c>
      <c r="B36" s="199">
        <v>549.13035400000001</v>
      </c>
      <c r="C36" s="199">
        <v>704.57078000000001</v>
      </c>
      <c r="D36" s="199">
        <v>821.04098399999998</v>
      </c>
      <c r="E36" s="199">
        <v>906.45944199999997</v>
      </c>
      <c r="F36" s="199">
        <v>1051.016799</v>
      </c>
      <c r="G36" s="199"/>
      <c r="H36" s="199"/>
      <c r="I36" s="199"/>
      <c r="J36" s="199"/>
      <c r="K36" s="199"/>
      <c r="L36" s="199"/>
      <c r="M36" s="199"/>
      <c r="N36" s="199"/>
      <c r="O36" s="199"/>
      <c r="P36" s="199"/>
      <c r="Q36" s="199"/>
      <c r="R36" s="199"/>
      <c r="S36" s="199"/>
      <c r="T36" s="199"/>
      <c r="U36" s="213"/>
      <c r="V36" s="233"/>
      <c r="W36" s="233"/>
      <c r="X36" s="233"/>
      <c r="Y36" s="233"/>
      <c r="Z36" s="233"/>
      <c r="AA36" s="233"/>
      <c r="AB36" s="233"/>
      <c r="AC36" s="233"/>
      <c r="AD36" s="233"/>
      <c r="AE36" s="233"/>
    </row>
    <row r="37" spans="1:31" ht="12" customHeight="1" x14ac:dyDescent="0.2">
      <c r="A37" s="191" t="s">
        <v>46</v>
      </c>
      <c r="B37" s="200">
        <v>29920.596098999999</v>
      </c>
      <c r="C37" s="200">
        <v>35097.118705000001</v>
      </c>
      <c r="D37" s="200">
        <v>46698.566936000003</v>
      </c>
      <c r="E37" s="200">
        <v>44424.485370000002</v>
      </c>
      <c r="F37" s="200">
        <v>35156.239441999998</v>
      </c>
      <c r="G37" s="200"/>
      <c r="H37" s="200"/>
      <c r="I37" s="200"/>
      <c r="J37" s="200"/>
      <c r="K37" s="200"/>
      <c r="L37" s="200"/>
      <c r="M37" s="200"/>
      <c r="N37" s="200"/>
      <c r="O37" s="200"/>
      <c r="P37" s="200"/>
      <c r="Q37" s="200"/>
      <c r="R37" s="200"/>
      <c r="S37" s="200"/>
      <c r="T37" s="200"/>
      <c r="U37" s="213"/>
      <c r="V37" s="233"/>
      <c r="W37" s="233"/>
      <c r="X37" s="233"/>
      <c r="Y37" s="233"/>
      <c r="Z37" s="233"/>
      <c r="AA37" s="233"/>
      <c r="AB37" s="233"/>
      <c r="AC37" s="233"/>
      <c r="AD37" s="233"/>
      <c r="AE37" s="233"/>
    </row>
    <row r="38" spans="1:31" ht="12" customHeight="1" x14ac:dyDescent="0.2">
      <c r="A38" s="189" t="s">
        <v>48</v>
      </c>
      <c r="B38" s="199">
        <v>14900.491357000001</v>
      </c>
      <c r="C38" s="199">
        <v>19267.414457999999</v>
      </c>
      <c r="D38" s="199">
        <v>21261.844183000001</v>
      </c>
      <c r="E38" s="199">
        <v>22461.048667999999</v>
      </c>
      <c r="F38" s="199">
        <v>24291.719380999999</v>
      </c>
      <c r="G38" s="199"/>
      <c r="H38" s="199"/>
      <c r="I38" s="199"/>
      <c r="J38" s="199"/>
      <c r="K38" s="199"/>
      <c r="L38" s="199"/>
      <c r="M38" s="199"/>
      <c r="N38" s="199"/>
      <c r="O38" s="199"/>
      <c r="P38" s="199"/>
      <c r="Q38" s="199"/>
      <c r="R38" s="199"/>
      <c r="S38" s="199"/>
      <c r="T38" s="199"/>
      <c r="U38" s="213"/>
      <c r="V38" s="233"/>
      <c r="W38" s="233"/>
      <c r="X38" s="233"/>
      <c r="Y38" s="233"/>
      <c r="Z38" s="233"/>
      <c r="AA38" s="233"/>
      <c r="AB38" s="233"/>
      <c r="AC38" s="233"/>
      <c r="AD38" s="233"/>
      <c r="AE38" s="233"/>
    </row>
    <row r="39" spans="1:31" ht="12" customHeight="1" x14ac:dyDescent="0.2">
      <c r="A39" s="191" t="s">
        <v>38</v>
      </c>
      <c r="B39" s="200">
        <v>4729.2607619999999</v>
      </c>
      <c r="C39" s="200">
        <v>6518.6897429999999</v>
      </c>
      <c r="D39" s="200">
        <v>8305.8131489999996</v>
      </c>
      <c r="E39" s="200">
        <v>9917.9964650000002</v>
      </c>
      <c r="F39" s="200">
        <v>10666.367435</v>
      </c>
      <c r="G39" s="200"/>
      <c r="H39" s="200"/>
      <c r="I39" s="200"/>
      <c r="J39" s="200"/>
      <c r="K39" s="200"/>
      <c r="L39" s="200"/>
      <c r="M39" s="200"/>
      <c r="N39" s="200"/>
      <c r="O39" s="200"/>
      <c r="P39" s="200"/>
      <c r="Q39" s="200"/>
      <c r="R39" s="200"/>
      <c r="S39" s="200"/>
      <c r="T39" s="200"/>
      <c r="U39" s="213"/>
      <c r="V39" s="233"/>
      <c r="W39" s="233"/>
      <c r="X39" s="233"/>
      <c r="Y39" s="233"/>
      <c r="Z39" s="233"/>
      <c r="AA39" s="233"/>
      <c r="AB39" s="233"/>
      <c r="AC39" s="233"/>
      <c r="AD39" s="233"/>
      <c r="AE39" s="233"/>
    </row>
    <row r="40" spans="1:31" ht="12" customHeight="1" x14ac:dyDescent="0.2">
      <c r="A40" s="189" t="s">
        <v>37</v>
      </c>
      <c r="B40" s="199">
        <v>3438.2618080000002</v>
      </c>
      <c r="C40" s="199">
        <v>4288.0926950000003</v>
      </c>
      <c r="D40" s="199">
        <v>6762.0408450000004</v>
      </c>
      <c r="E40" s="199">
        <v>7995.8662539999996</v>
      </c>
      <c r="F40" s="199">
        <v>11171.409341</v>
      </c>
      <c r="G40" s="199"/>
      <c r="H40" s="199"/>
      <c r="I40" s="199"/>
      <c r="J40" s="199"/>
      <c r="K40" s="199"/>
      <c r="L40" s="199"/>
      <c r="M40" s="199"/>
      <c r="N40" s="199"/>
      <c r="O40" s="199"/>
      <c r="P40" s="199"/>
      <c r="Q40" s="199"/>
      <c r="R40" s="199"/>
      <c r="S40" s="199"/>
      <c r="T40" s="199"/>
      <c r="U40" s="213"/>
      <c r="V40" s="233"/>
      <c r="W40" s="233"/>
      <c r="X40" s="233"/>
      <c r="Y40" s="233"/>
      <c r="Z40" s="233"/>
      <c r="AA40" s="233"/>
      <c r="AB40" s="233"/>
      <c r="AC40" s="233"/>
      <c r="AD40" s="233"/>
      <c r="AE40" s="233"/>
    </row>
    <row r="41" spans="1:31" ht="12" customHeight="1" x14ac:dyDescent="0.2">
      <c r="A41" s="191" t="s">
        <v>54</v>
      </c>
      <c r="B41" s="200">
        <v>318.54363699999999</v>
      </c>
      <c r="C41" s="200">
        <v>588.84799999999996</v>
      </c>
      <c r="D41" s="200">
        <v>790.79766199999995</v>
      </c>
      <c r="E41" s="200">
        <v>830.07569699999999</v>
      </c>
      <c r="F41" s="200">
        <v>703.33462799999995</v>
      </c>
      <c r="G41" s="200"/>
      <c r="H41" s="200"/>
      <c r="I41" s="200"/>
      <c r="J41" s="200"/>
      <c r="K41" s="200"/>
      <c r="L41" s="200"/>
      <c r="M41" s="200"/>
      <c r="N41" s="200"/>
      <c r="O41" s="200"/>
      <c r="P41" s="200"/>
      <c r="Q41" s="200"/>
      <c r="R41" s="200"/>
      <c r="S41" s="200"/>
      <c r="T41" s="200"/>
      <c r="U41" s="213"/>
      <c r="V41" s="233"/>
      <c r="W41" s="233"/>
      <c r="X41" s="233"/>
      <c r="Y41" s="233"/>
      <c r="Z41" s="233"/>
      <c r="AA41" s="233"/>
      <c r="AB41" s="233"/>
      <c r="AC41" s="233"/>
      <c r="AD41" s="233"/>
      <c r="AE41" s="233"/>
    </row>
    <row r="42" spans="1:31" ht="12" customHeight="1" x14ac:dyDescent="0.2">
      <c r="A42" s="189" t="s">
        <v>59</v>
      </c>
      <c r="B42" s="199">
        <v>0.42153600000000002</v>
      </c>
      <c r="C42" s="199">
        <v>0</v>
      </c>
      <c r="D42" s="199">
        <v>422.26945499999999</v>
      </c>
      <c r="E42" s="199">
        <v>601.40977699999996</v>
      </c>
      <c r="F42" s="199">
        <v>2.3607E-2</v>
      </c>
      <c r="G42" s="199"/>
      <c r="H42" s="199"/>
      <c r="I42" s="199"/>
      <c r="J42" s="199"/>
      <c r="K42" s="199"/>
      <c r="L42" s="199"/>
      <c r="M42" s="199"/>
      <c r="N42" s="199"/>
      <c r="O42" s="199"/>
      <c r="P42" s="199"/>
      <c r="Q42" s="199"/>
      <c r="R42" s="199"/>
      <c r="S42" s="199"/>
      <c r="T42" s="199"/>
      <c r="V42" s="233"/>
      <c r="W42" s="233"/>
      <c r="X42" s="233"/>
      <c r="Y42" s="233"/>
      <c r="Z42" s="233"/>
      <c r="AA42" s="233"/>
      <c r="AB42" s="233"/>
      <c r="AC42" s="233"/>
      <c r="AD42" s="233"/>
      <c r="AE42" s="233"/>
    </row>
    <row r="43" spans="1:31" ht="12" customHeight="1" x14ac:dyDescent="0.2">
      <c r="A43" s="191" t="s">
        <v>47</v>
      </c>
      <c r="B43" s="200">
        <v>1525.8877210000001</v>
      </c>
      <c r="C43" s="200">
        <v>1921.169349</v>
      </c>
      <c r="D43" s="200">
        <v>2282.36706</v>
      </c>
      <c r="E43" s="200">
        <v>2687.614967</v>
      </c>
      <c r="F43" s="200">
        <v>2910.1858099999999</v>
      </c>
      <c r="G43" s="200"/>
      <c r="H43" s="200"/>
      <c r="I43" s="200"/>
      <c r="J43" s="200"/>
      <c r="K43" s="200"/>
      <c r="L43" s="200"/>
      <c r="M43" s="200"/>
      <c r="N43" s="200"/>
      <c r="O43" s="200"/>
      <c r="P43" s="200"/>
      <c r="Q43" s="200"/>
      <c r="R43" s="200"/>
      <c r="S43" s="200"/>
      <c r="T43" s="200"/>
      <c r="U43" s="213"/>
      <c r="V43" s="233"/>
      <c r="W43" s="233"/>
      <c r="X43" s="233"/>
      <c r="Y43" s="233"/>
      <c r="Z43" s="233"/>
      <c r="AA43" s="233"/>
      <c r="AB43" s="233"/>
      <c r="AC43" s="233"/>
      <c r="AD43" s="233"/>
      <c r="AE43" s="233"/>
    </row>
    <row r="44" spans="1:31" ht="12" customHeight="1" x14ac:dyDescent="0.2">
      <c r="A44" s="189" t="s">
        <v>53</v>
      </c>
      <c r="B44" s="199">
        <v>49.577921000000003</v>
      </c>
      <c r="C44" s="199">
        <v>42.281945</v>
      </c>
      <c r="D44" s="199">
        <v>50.300573999999997</v>
      </c>
      <c r="E44" s="199">
        <v>93.028413999999998</v>
      </c>
      <c r="F44" s="199">
        <v>119.935672</v>
      </c>
      <c r="G44" s="199"/>
      <c r="H44" s="199"/>
      <c r="I44" s="199"/>
      <c r="J44" s="199"/>
      <c r="K44" s="199"/>
      <c r="L44" s="199"/>
      <c r="M44" s="199"/>
      <c r="N44" s="199"/>
      <c r="O44" s="199"/>
      <c r="P44" s="199"/>
      <c r="Q44" s="199"/>
      <c r="R44" s="199"/>
      <c r="S44" s="199"/>
      <c r="T44" s="199"/>
      <c r="U44" s="213"/>
      <c r="V44" s="233"/>
      <c r="W44" s="233"/>
      <c r="X44" s="233"/>
      <c r="Y44" s="233"/>
      <c r="Z44" s="233"/>
      <c r="AA44" s="233"/>
      <c r="AB44" s="233"/>
      <c r="AC44" s="233"/>
      <c r="AD44" s="233"/>
      <c r="AE44" s="233"/>
    </row>
    <row r="45" spans="1:31" ht="12" customHeight="1" x14ac:dyDescent="0.2">
      <c r="A45" s="191" t="s">
        <v>51</v>
      </c>
      <c r="B45" s="200">
        <v>8283.1350380000003</v>
      </c>
      <c r="C45" s="200">
        <v>868.175521</v>
      </c>
      <c r="D45" s="200">
        <v>0</v>
      </c>
      <c r="E45" s="200">
        <v>0</v>
      </c>
      <c r="F45" s="200">
        <v>15169.408406</v>
      </c>
      <c r="G45" s="200"/>
      <c r="H45" s="200"/>
      <c r="I45" s="200"/>
      <c r="J45" s="200"/>
      <c r="K45" s="200"/>
      <c r="L45" s="200"/>
      <c r="M45" s="200"/>
      <c r="N45" s="200"/>
      <c r="O45" s="200"/>
      <c r="P45" s="200"/>
      <c r="Q45" s="200"/>
      <c r="R45" s="200"/>
      <c r="S45" s="200"/>
      <c r="T45" s="200"/>
      <c r="U45" s="213"/>
      <c r="V45" s="233"/>
      <c r="W45" s="233"/>
      <c r="X45" s="233"/>
      <c r="Y45" s="233"/>
      <c r="Z45" s="233"/>
      <c r="AA45" s="233"/>
      <c r="AB45" s="233"/>
      <c r="AC45" s="233"/>
      <c r="AD45" s="233"/>
      <c r="AE45" s="233"/>
    </row>
    <row r="46" spans="1:31" ht="12" customHeight="1" x14ac:dyDescent="0.2">
      <c r="A46" s="204" t="s">
        <v>58</v>
      </c>
      <c r="B46" s="205">
        <v>11.864459999999999</v>
      </c>
      <c r="C46" s="205">
        <v>2.1405970000000001</v>
      </c>
      <c r="D46" s="205">
        <v>12.525035000000001</v>
      </c>
      <c r="E46" s="205">
        <v>23.652042000000002</v>
      </c>
      <c r="F46" s="205">
        <v>47.767001999999998</v>
      </c>
      <c r="G46" s="205"/>
      <c r="H46" s="205"/>
      <c r="I46" s="205"/>
      <c r="J46" s="205"/>
      <c r="K46" s="205"/>
      <c r="L46" s="205"/>
      <c r="M46" s="205"/>
      <c r="N46" s="205"/>
      <c r="O46" s="205"/>
      <c r="P46" s="205"/>
      <c r="Q46" s="205"/>
      <c r="R46" s="205"/>
      <c r="S46" s="205"/>
      <c r="T46" s="205"/>
      <c r="V46" s="233"/>
      <c r="W46" s="233"/>
      <c r="X46" s="233"/>
      <c r="Y46" s="233"/>
      <c r="Z46" s="233"/>
      <c r="AA46" s="233"/>
      <c r="AB46" s="233"/>
      <c r="AC46" s="233"/>
      <c r="AD46" s="233"/>
      <c r="AE46" s="233"/>
    </row>
    <row r="49" spans="1:30" ht="12" customHeight="1" x14ac:dyDescent="0.2">
      <c r="A49" s="2" t="s">
        <v>601</v>
      </c>
    </row>
    <row r="50" spans="1:30" ht="12" customHeight="1" x14ac:dyDescent="0.2">
      <c r="A50" s="5" t="s">
        <v>116</v>
      </c>
      <c r="B50" s="7">
        <f t="shared" ref="B50:C50" si="0">B56/B$25</f>
        <v>0.48081447350995937</v>
      </c>
      <c r="C50" s="7">
        <f t="shared" si="0"/>
        <v>0.33486286937611598</v>
      </c>
      <c r="D50" s="7">
        <f t="shared" ref="D50:T50" si="1">D56/D$25</f>
        <v>0.31801076872540757</v>
      </c>
      <c r="E50" s="7">
        <f t="shared" si="1"/>
        <v>0.44793698991862618</v>
      </c>
      <c r="F50" s="7">
        <f t="shared" si="1"/>
        <v>0.45966462975814643</v>
      </c>
      <c r="G50" s="7"/>
      <c r="H50" s="7"/>
      <c r="I50" s="7"/>
      <c r="J50" s="7"/>
      <c r="K50" s="7"/>
      <c r="L50" s="7"/>
      <c r="M50" s="7"/>
      <c r="N50" s="7"/>
      <c r="O50" s="7"/>
      <c r="P50" s="7"/>
      <c r="Q50" s="7"/>
      <c r="R50" s="7"/>
      <c r="S50" s="7"/>
      <c r="T50" s="7"/>
    </row>
    <row r="51" spans="1:30" ht="12" customHeight="1" x14ac:dyDescent="0.2">
      <c r="A51" s="5" t="s">
        <v>117</v>
      </c>
      <c r="B51" s="6">
        <f t="shared" ref="B51:C51" si="2">B59/B$28</f>
        <v>6.9033727540118897E-2</v>
      </c>
      <c r="C51" s="6">
        <f t="shared" si="2"/>
        <v>0.16011771947529557</v>
      </c>
      <c r="D51" s="6">
        <f t="shared" ref="D51:T51" si="3">D59/D$28</f>
        <v>0.14608722993956719</v>
      </c>
      <c r="E51" s="6">
        <f t="shared" si="3"/>
        <v>7.0701427166907943E-2</v>
      </c>
      <c r="F51" s="6">
        <f t="shared" si="3"/>
        <v>7.2184795210331401E-2</v>
      </c>
      <c r="G51" s="6"/>
      <c r="H51" s="6"/>
      <c r="I51" s="6"/>
      <c r="J51" s="6"/>
      <c r="K51" s="6"/>
      <c r="L51" s="6"/>
      <c r="M51" s="6"/>
      <c r="N51" s="6"/>
      <c r="O51" s="6"/>
      <c r="P51" s="6"/>
      <c r="Q51" s="6"/>
      <c r="R51" s="6"/>
      <c r="S51" s="6"/>
      <c r="T51" s="6"/>
    </row>
    <row r="52" spans="1:30" ht="12" customHeight="1" x14ac:dyDescent="0.2">
      <c r="A52" s="2" t="s">
        <v>614</v>
      </c>
    </row>
    <row r="53" spans="1:30" ht="12" customHeight="1" x14ac:dyDescent="0.2">
      <c r="A53" s="193" t="s">
        <v>14</v>
      </c>
      <c r="B53" s="194" t="s">
        <v>15</v>
      </c>
      <c r="C53" s="194" t="s">
        <v>16</v>
      </c>
      <c r="D53" s="194" t="s">
        <v>17</v>
      </c>
      <c r="E53" s="194" t="s">
        <v>18</v>
      </c>
      <c r="F53" s="194" t="s">
        <v>19</v>
      </c>
      <c r="G53" s="194"/>
      <c r="H53" s="194"/>
      <c r="I53" s="194"/>
      <c r="J53" s="194"/>
      <c r="K53" s="194"/>
      <c r="L53" s="194"/>
      <c r="M53" s="194"/>
      <c r="N53" s="194"/>
      <c r="O53" s="194"/>
      <c r="P53" s="194"/>
      <c r="Q53" s="194"/>
      <c r="R53" s="194"/>
      <c r="S53" s="194"/>
      <c r="T53" s="194"/>
      <c r="U53" s="214"/>
      <c r="V53" s="214"/>
      <c r="W53" s="214"/>
      <c r="X53" s="214"/>
      <c r="Y53" s="214"/>
      <c r="Z53" s="214"/>
      <c r="AA53" s="214"/>
      <c r="AB53" s="214"/>
      <c r="AC53" s="214"/>
      <c r="AD53" s="214"/>
    </row>
    <row r="54" spans="1:30" ht="12" customHeight="1" x14ac:dyDescent="0.2">
      <c r="A54" s="196" t="s">
        <v>32</v>
      </c>
      <c r="B54" s="194"/>
      <c r="C54" s="194"/>
      <c r="D54" s="194"/>
      <c r="E54" s="194"/>
      <c r="F54" s="194"/>
      <c r="G54" s="194"/>
      <c r="H54" s="194"/>
      <c r="I54" s="194"/>
      <c r="J54" s="194"/>
      <c r="K54" s="194"/>
      <c r="L54" s="194"/>
      <c r="M54" s="194"/>
      <c r="N54" s="194"/>
      <c r="O54" s="194"/>
      <c r="P54" s="194"/>
      <c r="Q54" s="194"/>
      <c r="R54" s="194"/>
      <c r="S54" s="194"/>
      <c r="T54" s="194"/>
      <c r="U54" s="214"/>
      <c r="V54" s="214"/>
      <c r="W54" s="214"/>
      <c r="X54" s="214"/>
      <c r="Y54" s="214"/>
      <c r="Z54" s="214"/>
      <c r="AA54" s="214"/>
      <c r="AB54" s="214"/>
      <c r="AC54" s="214"/>
      <c r="AD54" s="214"/>
    </row>
    <row r="55" spans="1:30" ht="12" customHeight="1" x14ac:dyDescent="0.2">
      <c r="A55" s="189" t="s">
        <v>41</v>
      </c>
      <c r="B55" s="197">
        <v>584.67316800000003</v>
      </c>
      <c r="C55" s="197">
        <v>653.245362</v>
      </c>
      <c r="D55" s="197">
        <v>815.80355499999996</v>
      </c>
      <c r="E55" s="197">
        <v>1189.2550879999999</v>
      </c>
      <c r="F55" s="197">
        <v>1377.513025</v>
      </c>
      <c r="G55" s="197"/>
      <c r="H55" s="197"/>
      <c r="I55" s="197"/>
      <c r="J55" s="197"/>
      <c r="K55" s="197"/>
      <c r="L55" s="197"/>
      <c r="M55" s="197"/>
      <c r="N55" s="197"/>
      <c r="O55" s="197"/>
      <c r="P55" s="197"/>
      <c r="Q55" s="197"/>
      <c r="R55" s="197"/>
      <c r="S55" s="197"/>
      <c r="T55" s="197"/>
      <c r="U55" s="214"/>
      <c r="V55" s="214"/>
      <c r="W55" s="214"/>
      <c r="X55" s="214"/>
      <c r="Y55" s="214"/>
      <c r="Z55" s="214"/>
      <c r="AA55" s="214"/>
      <c r="AB55" s="214"/>
      <c r="AC55" s="214"/>
      <c r="AD55" s="214"/>
    </row>
    <row r="56" spans="1:30" ht="12" customHeight="1" x14ac:dyDescent="0.2">
      <c r="A56" s="191" t="s">
        <v>42</v>
      </c>
      <c r="B56" s="198">
        <v>1745.617373</v>
      </c>
      <c r="C56" s="198">
        <v>1778.8313800000001</v>
      </c>
      <c r="D56" s="198">
        <v>1838.602118</v>
      </c>
      <c r="E56" s="198">
        <v>2559.7918479999998</v>
      </c>
      <c r="F56" s="198">
        <v>2961.1209509999999</v>
      </c>
      <c r="G56" s="198"/>
      <c r="H56" s="198"/>
      <c r="I56" s="198"/>
      <c r="J56" s="198"/>
      <c r="K56" s="198"/>
      <c r="L56" s="198"/>
      <c r="M56" s="198"/>
      <c r="N56" s="198"/>
      <c r="O56" s="198"/>
      <c r="P56" s="198"/>
      <c r="Q56" s="198"/>
      <c r="R56" s="198"/>
      <c r="S56" s="198"/>
      <c r="T56" s="198"/>
      <c r="U56" s="214"/>
      <c r="V56" s="214"/>
      <c r="W56" s="214"/>
      <c r="X56" s="214"/>
      <c r="Y56" s="214"/>
      <c r="Z56" s="214"/>
      <c r="AA56" s="214"/>
      <c r="AB56" s="214"/>
      <c r="AC56" s="214"/>
      <c r="AD56" s="214"/>
    </row>
    <row r="57" spans="1:30" ht="12" customHeight="1" x14ac:dyDescent="0.2">
      <c r="A57" s="189" t="s">
        <v>56</v>
      </c>
      <c r="B57" s="197">
        <v>43.400787999999999</v>
      </c>
      <c r="C57" s="197">
        <v>26.016145000000002</v>
      </c>
      <c r="D57" s="197">
        <v>41.051022000000003</v>
      </c>
      <c r="E57" s="197">
        <v>53.574536999999999</v>
      </c>
      <c r="F57" s="197">
        <v>56.652988999999998</v>
      </c>
      <c r="G57" s="197"/>
      <c r="H57" s="197"/>
      <c r="I57" s="197"/>
      <c r="J57" s="197"/>
      <c r="K57" s="197"/>
      <c r="L57" s="197"/>
      <c r="M57" s="197"/>
      <c r="N57" s="197"/>
      <c r="O57" s="197"/>
      <c r="P57" s="197"/>
      <c r="Q57" s="197"/>
      <c r="R57" s="197"/>
      <c r="S57" s="197"/>
      <c r="T57" s="197"/>
      <c r="U57" s="214"/>
      <c r="V57" s="214"/>
      <c r="W57" s="214"/>
      <c r="X57" s="214"/>
      <c r="Y57" s="214"/>
      <c r="Z57" s="214"/>
      <c r="AA57" s="214"/>
      <c r="AB57" s="214"/>
      <c r="AC57" s="214"/>
      <c r="AD57" s="214"/>
    </row>
    <row r="58" spans="1:30" ht="12" customHeight="1" x14ac:dyDescent="0.2">
      <c r="A58" s="191" t="s">
        <v>45</v>
      </c>
      <c r="B58" s="198">
        <v>1073.531849</v>
      </c>
      <c r="C58" s="198">
        <v>1675.6369299999999</v>
      </c>
      <c r="D58" s="198">
        <v>1915.6136329999999</v>
      </c>
      <c r="E58" s="198">
        <v>2179.408113</v>
      </c>
      <c r="F58" s="198">
        <v>2617.7009640000001</v>
      </c>
      <c r="G58" s="198"/>
      <c r="H58" s="198"/>
      <c r="I58" s="198"/>
      <c r="J58" s="198"/>
      <c r="K58" s="198"/>
      <c r="L58" s="198"/>
      <c r="M58" s="198"/>
      <c r="N58" s="198"/>
      <c r="O58" s="198"/>
      <c r="P58" s="198"/>
      <c r="Q58" s="198"/>
      <c r="R58" s="198"/>
      <c r="S58" s="198"/>
      <c r="T58" s="198"/>
      <c r="U58" s="214"/>
      <c r="V58" s="214"/>
      <c r="W58" s="214"/>
      <c r="X58" s="214"/>
      <c r="Y58" s="214"/>
      <c r="Z58" s="214"/>
      <c r="AA58" s="214"/>
      <c r="AB58" s="214"/>
      <c r="AC58" s="214"/>
      <c r="AD58" s="214"/>
    </row>
    <row r="59" spans="1:30" ht="12" customHeight="1" x14ac:dyDescent="0.2">
      <c r="A59" s="189" t="s">
        <v>55</v>
      </c>
      <c r="B59" s="197">
        <v>875.59181699999999</v>
      </c>
      <c r="C59" s="197">
        <v>2431.9252259999998</v>
      </c>
      <c r="D59" s="197">
        <v>2491.34663</v>
      </c>
      <c r="E59" s="197">
        <v>1252.121322</v>
      </c>
      <c r="F59" s="197">
        <v>1552.8824810000001</v>
      </c>
      <c r="G59" s="197"/>
      <c r="H59" s="197"/>
      <c r="I59" s="197"/>
      <c r="J59" s="197"/>
      <c r="K59" s="197"/>
      <c r="L59" s="197"/>
      <c r="M59" s="197"/>
      <c r="N59" s="197"/>
      <c r="O59" s="197"/>
      <c r="P59" s="197"/>
      <c r="Q59" s="197"/>
      <c r="R59" s="197"/>
      <c r="S59" s="197"/>
      <c r="T59" s="197"/>
      <c r="U59" s="214"/>
      <c r="V59" s="214"/>
      <c r="W59" s="214"/>
      <c r="X59" s="214"/>
      <c r="Y59" s="214"/>
      <c r="Z59" s="214"/>
      <c r="AA59" s="214"/>
      <c r="AB59" s="214"/>
      <c r="AC59" s="214"/>
      <c r="AD59" s="214"/>
    </row>
    <row r="60" spans="1:30" ht="12" customHeight="1" x14ac:dyDescent="0.2">
      <c r="A60" s="191" t="s">
        <v>43</v>
      </c>
      <c r="B60" s="198">
        <v>118.713942</v>
      </c>
      <c r="C60" s="198">
        <v>203.55579599999999</v>
      </c>
      <c r="D60" s="198">
        <v>301.25447400000002</v>
      </c>
      <c r="E60" s="198">
        <v>388.57407899999998</v>
      </c>
      <c r="F60" s="198">
        <v>371.49254100000002</v>
      </c>
      <c r="G60" s="198"/>
      <c r="H60" s="198"/>
      <c r="I60" s="198"/>
      <c r="J60" s="198"/>
      <c r="K60" s="198"/>
      <c r="L60" s="198"/>
      <c r="M60" s="198"/>
      <c r="N60" s="198"/>
      <c r="O60" s="198"/>
      <c r="P60" s="198"/>
      <c r="Q60" s="198"/>
      <c r="R60" s="198"/>
      <c r="S60" s="198"/>
      <c r="T60" s="198"/>
      <c r="U60" s="214"/>
      <c r="V60" s="214"/>
      <c r="W60" s="214"/>
      <c r="X60" s="214"/>
      <c r="Y60" s="214"/>
      <c r="Z60" s="214"/>
      <c r="AA60" s="214"/>
      <c r="AB60" s="214"/>
      <c r="AC60" s="214"/>
      <c r="AD60" s="214"/>
    </row>
    <row r="61" spans="1:30" ht="12" customHeight="1" x14ac:dyDescent="0.2">
      <c r="A61" s="189" t="s">
        <v>40</v>
      </c>
      <c r="B61" s="197">
        <v>137.54287299999999</v>
      </c>
      <c r="C61" s="197">
        <v>151.343335</v>
      </c>
      <c r="D61" s="197">
        <v>192.606165</v>
      </c>
      <c r="E61" s="197">
        <v>265.63106699999997</v>
      </c>
      <c r="F61" s="197">
        <v>300.89885600000002</v>
      </c>
      <c r="G61" s="197"/>
      <c r="H61" s="197"/>
      <c r="I61" s="197"/>
      <c r="J61" s="197"/>
      <c r="K61" s="197"/>
      <c r="L61" s="197"/>
      <c r="M61" s="197"/>
      <c r="N61" s="197"/>
      <c r="O61" s="197"/>
      <c r="P61" s="197"/>
      <c r="Q61" s="197"/>
      <c r="R61" s="197"/>
      <c r="S61" s="197"/>
      <c r="T61" s="197"/>
      <c r="U61" s="214"/>
      <c r="V61" s="214"/>
      <c r="W61" s="214"/>
      <c r="X61" s="214"/>
      <c r="Y61" s="214"/>
      <c r="Z61" s="214"/>
      <c r="AA61" s="214"/>
      <c r="AB61" s="214"/>
      <c r="AC61" s="214"/>
      <c r="AD61" s="214"/>
    </row>
    <row r="62" spans="1:30" ht="12" customHeight="1" x14ac:dyDescent="0.2">
      <c r="A62" s="191" t="s">
        <v>44</v>
      </c>
      <c r="B62" s="198">
        <v>283.13478400000002</v>
      </c>
      <c r="C62" s="198">
        <v>362.49047300000001</v>
      </c>
      <c r="D62" s="198">
        <v>364.21748100000002</v>
      </c>
      <c r="E62" s="198">
        <v>287.98451499999999</v>
      </c>
      <c r="F62" s="198">
        <v>337.96357699999999</v>
      </c>
      <c r="G62" s="198"/>
      <c r="H62" s="198"/>
      <c r="I62" s="198"/>
      <c r="J62" s="198"/>
      <c r="K62" s="198"/>
      <c r="L62" s="198"/>
      <c r="M62" s="198"/>
      <c r="N62" s="198"/>
      <c r="O62" s="198"/>
      <c r="P62" s="198"/>
      <c r="Q62" s="198"/>
      <c r="R62" s="198"/>
      <c r="S62" s="198"/>
      <c r="T62" s="198"/>
      <c r="U62" s="214"/>
      <c r="V62" s="214"/>
      <c r="W62" s="214"/>
      <c r="X62" s="214"/>
      <c r="Y62" s="214"/>
      <c r="Z62" s="214"/>
      <c r="AA62" s="214"/>
      <c r="AB62" s="214"/>
      <c r="AC62" s="214"/>
      <c r="AD62" s="214"/>
    </row>
    <row r="63" spans="1:30" ht="12" customHeight="1" x14ac:dyDescent="0.2">
      <c r="A63" s="189" t="s">
        <v>52</v>
      </c>
      <c r="B63" s="197">
        <v>51.494365999999999</v>
      </c>
      <c r="C63" s="197">
        <v>54.353966</v>
      </c>
      <c r="D63" s="197">
        <v>69.408507999999998</v>
      </c>
      <c r="E63" s="197">
        <v>138.528795</v>
      </c>
      <c r="F63" s="197">
        <v>173.027682</v>
      </c>
      <c r="G63" s="197"/>
      <c r="H63" s="197"/>
      <c r="I63" s="197"/>
      <c r="J63" s="197"/>
      <c r="K63" s="197"/>
      <c r="L63" s="197"/>
      <c r="M63" s="197"/>
      <c r="N63" s="197"/>
      <c r="O63" s="197"/>
      <c r="P63" s="197"/>
      <c r="Q63" s="197"/>
      <c r="R63" s="197"/>
      <c r="S63" s="197"/>
      <c r="T63" s="197"/>
      <c r="U63" s="214"/>
      <c r="V63" s="214"/>
      <c r="W63" s="214"/>
      <c r="X63" s="214"/>
      <c r="Y63" s="214"/>
      <c r="Z63" s="214"/>
      <c r="AA63" s="214"/>
      <c r="AB63" s="214"/>
      <c r="AC63" s="214"/>
      <c r="AD63" s="214"/>
    </row>
    <row r="64" spans="1:30" ht="12" customHeight="1" x14ac:dyDescent="0.2">
      <c r="A64" s="191" t="s">
        <v>50</v>
      </c>
      <c r="B64" s="198">
        <v>134.17256699999999</v>
      </c>
      <c r="C64" s="198">
        <v>94.887266999999994</v>
      </c>
      <c r="D64" s="198">
        <v>112.216578</v>
      </c>
      <c r="E64" s="198">
        <v>140.46017399999999</v>
      </c>
      <c r="F64" s="198">
        <v>147.177615</v>
      </c>
      <c r="G64" s="198"/>
      <c r="H64" s="198"/>
      <c r="I64" s="198"/>
      <c r="J64" s="198"/>
      <c r="K64" s="198"/>
      <c r="L64" s="198"/>
      <c r="M64" s="198"/>
      <c r="N64" s="198"/>
      <c r="O64" s="198"/>
      <c r="P64" s="198"/>
      <c r="Q64" s="198"/>
      <c r="R64" s="198"/>
      <c r="S64" s="198"/>
      <c r="T64" s="198"/>
      <c r="U64" s="214"/>
      <c r="V64" s="214"/>
      <c r="W64" s="214"/>
      <c r="X64" s="214"/>
      <c r="Y64" s="214"/>
      <c r="Z64" s="214"/>
      <c r="AA64" s="214"/>
      <c r="AB64" s="214"/>
      <c r="AC64" s="214"/>
      <c r="AD64" s="214"/>
    </row>
    <row r="65" spans="1:30" ht="12" customHeight="1" x14ac:dyDescent="0.2">
      <c r="A65" s="189" t="s">
        <v>39</v>
      </c>
      <c r="B65" s="197">
        <v>445.96980300000001</v>
      </c>
      <c r="C65" s="197">
        <v>469.88865299999998</v>
      </c>
      <c r="D65" s="197">
        <v>792.98945500000002</v>
      </c>
      <c r="E65" s="197">
        <v>888.04920500000003</v>
      </c>
      <c r="F65" s="197">
        <v>944.01514399999996</v>
      </c>
      <c r="G65" s="197"/>
      <c r="H65" s="197"/>
      <c r="I65" s="197"/>
      <c r="J65" s="197"/>
      <c r="K65" s="197"/>
      <c r="L65" s="197"/>
      <c r="M65" s="197"/>
      <c r="N65" s="197"/>
      <c r="O65" s="197"/>
      <c r="P65" s="197"/>
      <c r="Q65" s="197"/>
      <c r="R65" s="197"/>
      <c r="S65" s="197"/>
      <c r="T65" s="197"/>
      <c r="U65" s="214"/>
      <c r="V65" s="214"/>
      <c r="W65" s="214"/>
      <c r="X65" s="214"/>
      <c r="Y65" s="214"/>
      <c r="Z65" s="214"/>
      <c r="AA65" s="214"/>
      <c r="AB65" s="214"/>
      <c r="AC65" s="214"/>
      <c r="AD65" s="214"/>
    </row>
    <row r="66" spans="1:30" ht="12" customHeight="1" x14ac:dyDescent="0.2">
      <c r="A66" s="191" t="s">
        <v>57</v>
      </c>
      <c r="B66" s="198">
        <v>16.375377</v>
      </c>
      <c r="C66" s="198">
        <v>17.022468</v>
      </c>
      <c r="D66" s="198">
        <v>27.740103000000001</v>
      </c>
      <c r="E66" s="198">
        <v>36.649146999999999</v>
      </c>
      <c r="F66" s="198">
        <v>51.157297</v>
      </c>
      <c r="G66" s="198"/>
      <c r="H66" s="198"/>
      <c r="I66" s="198"/>
      <c r="J66" s="198"/>
      <c r="K66" s="198"/>
      <c r="L66" s="198"/>
      <c r="M66" s="198"/>
      <c r="N66" s="198"/>
      <c r="O66" s="198"/>
      <c r="P66" s="198"/>
      <c r="Q66" s="198"/>
      <c r="R66" s="198"/>
      <c r="S66" s="198"/>
      <c r="T66" s="198"/>
      <c r="U66" s="214"/>
      <c r="V66" s="214"/>
      <c r="W66" s="214"/>
      <c r="X66" s="214"/>
      <c r="Y66" s="214"/>
      <c r="Z66" s="214"/>
      <c r="AA66" s="214"/>
      <c r="AB66" s="214"/>
      <c r="AC66" s="214"/>
      <c r="AD66" s="214"/>
    </row>
    <row r="67" spans="1:30" ht="12" customHeight="1" x14ac:dyDescent="0.2">
      <c r="A67" s="189" t="s">
        <v>49</v>
      </c>
      <c r="B67" s="197">
        <v>33.194547</v>
      </c>
      <c r="C67" s="197">
        <v>25.357399999999998</v>
      </c>
      <c r="D67" s="197">
        <v>31.487373000000002</v>
      </c>
      <c r="E67" s="197">
        <v>45.942711000000003</v>
      </c>
      <c r="F67" s="197">
        <v>64.136056999999994</v>
      </c>
      <c r="G67" s="197"/>
      <c r="H67" s="197"/>
      <c r="I67" s="197"/>
      <c r="J67" s="197"/>
      <c r="K67" s="197"/>
      <c r="L67" s="197"/>
      <c r="M67" s="197"/>
      <c r="N67" s="197"/>
      <c r="O67" s="197"/>
      <c r="P67" s="197"/>
      <c r="Q67" s="197"/>
      <c r="R67" s="197"/>
      <c r="S67" s="197"/>
      <c r="T67" s="197"/>
      <c r="U67" s="214"/>
      <c r="V67" s="214"/>
      <c r="W67" s="214"/>
      <c r="X67" s="214"/>
      <c r="Y67" s="214"/>
      <c r="Z67" s="214"/>
      <c r="AA67" s="214"/>
      <c r="AB67" s="214"/>
      <c r="AC67" s="214"/>
      <c r="AD67" s="214"/>
    </row>
    <row r="68" spans="1:30" ht="12" customHeight="1" x14ac:dyDescent="0.2">
      <c r="A68" s="191" t="s">
        <v>46</v>
      </c>
      <c r="B68" s="198">
        <v>19.936356</v>
      </c>
      <c r="C68" s="198">
        <v>1211.9891090000001</v>
      </c>
      <c r="D68" s="198">
        <v>234.60717099999999</v>
      </c>
      <c r="E68" s="198">
        <v>270.56139300000001</v>
      </c>
      <c r="F68" s="198">
        <v>376.187772</v>
      </c>
      <c r="G68" s="198"/>
      <c r="H68" s="198"/>
      <c r="I68" s="198"/>
      <c r="J68" s="198"/>
      <c r="K68" s="198"/>
      <c r="L68" s="198"/>
      <c r="M68" s="198"/>
      <c r="N68" s="198"/>
      <c r="O68" s="198"/>
      <c r="P68" s="198"/>
      <c r="Q68" s="198"/>
      <c r="R68" s="198"/>
      <c r="S68" s="198"/>
      <c r="T68" s="198"/>
      <c r="U68" s="214"/>
      <c r="V68" s="214"/>
      <c r="W68" s="214"/>
      <c r="X68" s="214"/>
      <c r="Y68" s="214"/>
      <c r="Z68" s="214"/>
      <c r="AA68" s="214"/>
      <c r="AB68" s="214"/>
      <c r="AC68" s="214"/>
      <c r="AD68" s="214"/>
    </row>
    <row r="69" spans="1:30" ht="12" customHeight="1" x14ac:dyDescent="0.2">
      <c r="A69" s="189" t="s">
        <v>48</v>
      </c>
      <c r="B69" s="197">
        <v>258.54330700000003</v>
      </c>
      <c r="C69" s="197">
        <v>431.47770000000003</v>
      </c>
      <c r="D69" s="197">
        <v>503.84935999999999</v>
      </c>
      <c r="E69" s="197">
        <v>509.27423299999998</v>
      </c>
      <c r="F69" s="197">
        <v>794.67621499999996</v>
      </c>
      <c r="G69" s="197"/>
      <c r="H69" s="197"/>
      <c r="I69" s="197"/>
      <c r="J69" s="197"/>
      <c r="K69" s="197"/>
      <c r="L69" s="197"/>
      <c r="M69" s="197"/>
      <c r="N69" s="197"/>
      <c r="O69" s="197"/>
      <c r="P69" s="197"/>
      <c r="Q69" s="197"/>
      <c r="R69" s="197"/>
      <c r="S69" s="197"/>
      <c r="T69" s="197"/>
      <c r="U69" s="214"/>
      <c r="V69" s="214"/>
      <c r="W69" s="214"/>
      <c r="X69" s="214"/>
      <c r="Y69" s="214"/>
      <c r="Z69" s="214"/>
      <c r="AA69" s="214"/>
      <c r="AB69" s="214"/>
      <c r="AC69" s="214"/>
      <c r="AD69" s="214"/>
    </row>
    <row r="70" spans="1:30" ht="12" customHeight="1" x14ac:dyDescent="0.2">
      <c r="A70" s="191" t="s">
        <v>38</v>
      </c>
      <c r="B70" s="198">
        <v>439.46763499999997</v>
      </c>
      <c r="C70" s="198">
        <v>489.923652</v>
      </c>
      <c r="D70" s="198">
        <v>588.58497699999998</v>
      </c>
      <c r="E70" s="198">
        <v>1001.764285</v>
      </c>
      <c r="F70" s="198">
        <v>904.39209500000004</v>
      </c>
      <c r="G70" s="198"/>
      <c r="H70" s="198"/>
      <c r="I70" s="198"/>
      <c r="J70" s="198"/>
      <c r="K70" s="198"/>
      <c r="L70" s="198"/>
      <c r="M70" s="198"/>
      <c r="N70" s="198"/>
      <c r="O70" s="198"/>
      <c r="P70" s="198"/>
      <c r="Q70" s="198"/>
      <c r="R70" s="198"/>
      <c r="S70" s="198"/>
      <c r="T70" s="198"/>
      <c r="U70" s="214"/>
      <c r="V70" s="214"/>
      <c r="W70" s="214"/>
      <c r="X70" s="214"/>
      <c r="Y70" s="214"/>
      <c r="Z70" s="214"/>
      <c r="AA70" s="214"/>
      <c r="AB70" s="214"/>
      <c r="AC70" s="214"/>
      <c r="AD70" s="214"/>
    </row>
    <row r="71" spans="1:30" ht="12" customHeight="1" x14ac:dyDescent="0.2">
      <c r="A71" s="189" t="s">
        <v>37</v>
      </c>
      <c r="B71" s="197">
        <v>155.987053</v>
      </c>
      <c r="C71" s="197">
        <v>164.62260800000001</v>
      </c>
      <c r="D71" s="197">
        <v>394.902964</v>
      </c>
      <c r="E71" s="197">
        <v>839.67718100000002</v>
      </c>
      <c r="F71" s="197">
        <v>1107.6405199999999</v>
      </c>
      <c r="G71" s="197"/>
      <c r="H71" s="197"/>
      <c r="I71" s="197"/>
      <c r="J71" s="197"/>
      <c r="K71" s="197"/>
      <c r="L71" s="197"/>
      <c r="M71" s="197"/>
      <c r="N71" s="197"/>
      <c r="O71" s="197"/>
      <c r="P71" s="197"/>
      <c r="Q71" s="197"/>
      <c r="R71" s="197"/>
      <c r="S71" s="197"/>
      <c r="T71" s="197"/>
      <c r="U71" s="214"/>
      <c r="V71" s="214"/>
      <c r="W71" s="214"/>
      <c r="X71" s="214"/>
      <c r="Y71" s="214"/>
      <c r="Z71" s="214"/>
      <c r="AA71" s="214"/>
      <c r="AB71" s="214"/>
      <c r="AC71" s="214"/>
      <c r="AD71" s="214"/>
    </row>
    <row r="72" spans="1:30" ht="12" customHeight="1" x14ac:dyDescent="0.2">
      <c r="A72" s="191" t="s">
        <v>54</v>
      </c>
      <c r="B72" s="198">
        <v>28.358536999999998</v>
      </c>
      <c r="C72" s="198">
        <v>51.616694000000003</v>
      </c>
      <c r="D72" s="198">
        <v>68.698857000000004</v>
      </c>
      <c r="E72" s="198">
        <v>109.980228</v>
      </c>
      <c r="F72" s="198">
        <v>78.873915999999994</v>
      </c>
      <c r="G72" s="198"/>
      <c r="H72" s="198"/>
      <c r="I72" s="198"/>
      <c r="J72" s="198"/>
      <c r="K72" s="198"/>
      <c r="L72" s="198"/>
      <c r="M72" s="198"/>
      <c r="N72" s="198"/>
      <c r="O72" s="198"/>
      <c r="P72" s="198"/>
      <c r="Q72" s="198"/>
      <c r="R72" s="198"/>
      <c r="S72" s="198"/>
      <c r="T72" s="198"/>
      <c r="U72" s="214"/>
      <c r="V72" s="214"/>
      <c r="W72" s="214"/>
      <c r="X72" s="214"/>
      <c r="Y72" s="214"/>
      <c r="Z72" s="214"/>
      <c r="AA72" s="214"/>
      <c r="AB72" s="214"/>
      <c r="AC72" s="214"/>
      <c r="AD72" s="214"/>
    </row>
    <row r="73" spans="1:30" ht="12" customHeight="1" x14ac:dyDescent="0.2">
      <c r="A73" s="189" t="s">
        <v>59</v>
      </c>
      <c r="B73" s="197">
        <v>5.2659999999999998E-3</v>
      </c>
      <c r="C73" s="197">
        <v>0</v>
      </c>
      <c r="D73" s="197">
        <v>26.206980999999999</v>
      </c>
      <c r="E73" s="197">
        <v>33.541891</v>
      </c>
      <c r="F73" s="197">
        <v>1.93E-4</v>
      </c>
      <c r="G73" s="197"/>
      <c r="H73" s="197"/>
      <c r="I73" s="197"/>
      <c r="J73" s="197"/>
      <c r="K73" s="197"/>
      <c r="L73" s="197"/>
      <c r="M73" s="197"/>
      <c r="N73" s="197"/>
      <c r="O73" s="197"/>
      <c r="P73" s="197"/>
      <c r="Q73" s="197"/>
      <c r="R73" s="197"/>
      <c r="S73" s="197"/>
      <c r="T73" s="197"/>
      <c r="U73" s="214"/>
      <c r="V73" s="214"/>
      <c r="W73" s="214"/>
      <c r="X73" s="214"/>
      <c r="Y73" s="214"/>
      <c r="Z73" s="214"/>
      <c r="AA73" s="214"/>
      <c r="AB73" s="214"/>
      <c r="AC73" s="214"/>
      <c r="AD73" s="214"/>
    </row>
    <row r="74" spans="1:30" ht="12" customHeight="1" x14ac:dyDescent="0.2">
      <c r="A74" s="191" t="s">
        <v>47</v>
      </c>
      <c r="B74" s="198">
        <v>73.545330000000007</v>
      </c>
      <c r="C74" s="198">
        <v>106.48553</v>
      </c>
      <c r="D74" s="198">
        <v>117.513713</v>
      </c>
      <c r="E74" s="198">
        <v>200.81300899999999</v>
      </c>
      <c r="F74" s="198">
        <v>227.86801199999999</v>
      </c>
      <c r="G74" s="198"/>
      <c r="H74" s="198"/>
      <c r="I74" s="198"/>
      <c r="J74" s="198"/>
      <c r="K74" s="198"/>
      <c r="L74" s="198"/>
      <c r="M74" s="198"/>
      <c r="N74" s="198"/>
      <c r="O74" s="198"/>
      <c r="P74" s="198"/>
      <c r="Q74" s="198"/>
      <c r="R74" s="198"/>
      <c r="S74" s="198"/>
      <c r="T74" s="198"/>
      <c r="U74" s="214"/>
      <c r="V74" s="214"/>
      <c r="W74" s="214"/>
      <c r="X74" s="214"/>
      <c r="Y74" s="214"/>
      <c r="Z74" s="214"/>
      <c r="AA74" s="214"/>
      <c r="AB74" s="214"/>
      <c r="AC74" s="214"/>
      <c r="AD74" s="214"/>
    </row>
    <row r="75" spans="1:30" ht="12" customHeight="1" x14ac:dyDescent="0.2">
      <c r="A75" s="189" t="s">
        <v>53</v>
      </c>
      <c r="B75" s="197">
        <v>4.1186990000000003</v>
      </c>
      <c r="C75" s="197">
        <v>3.9309850000000002</v>
      </c>
      <c r="D75" s="197">
        <v>4.5303259999999996</v>
      </c>
      <c r="E75" s="197">
        <v>9.9556690000000003</v>
      </c>
      <c r="F75" s="197">
        <v>16.194604999999999</v>
      </c>
      <c r="G75" s="197"/>
      <c r="H75" s="197"/>
      <c r="I75" s="197"/>
      <c r="J75" s="197"/>
      <c r="K75" s="197"/>
      <c r="L75" s="197"/>
      <c r="M75" s="197"/>
      <c r="N75" s="197"/>
      <c r="O75" s="197"/>
      <c r="P75" s="197"/>
      <c r="Q75" s="197"/>
      <c r="R75" s="197"/>
      <c r="S75" s="197"/>
      <c r="T75" s="197"/>
      <c r="U75" s="214"/>
      <c r="V75" s="214"/>
      <c r="W75" s="214"/>
      <c r="X75" s="214"/>
      <c r="Y75" s="214"/>
      <c r="Z75" s="214"/>
      <c r="AA75" s="214"/>
      <c r="AB75" s="214"/>
      <c r="AC75" s="214"/>
      <c r="AD75" s="214"/>
    </row>
    <row r="76" spans="1:30" ht="12" customHeight="1" x14ac:dyDescent="0.2">
      <c r="A76" s="191" t="s">
        <v>51</v>
      </c>
      <c r="B76" s="198">
        <v>3365.8154709999999</v>
      </c>
      <c r="C76" s="198">
        <v>147.73011700000001</v>
      </c>
      <c r="D76" s="198">
        <v>0</v>
      </c>
      <c r="E76" s="198">
        <v>0</v>
      </c>
      <c r="F76" s="198">
        <v>210.488899</v>
      </c>
      <c r="G76" s="198"/>
      <c r="H76" s="198"/>
      <c r="I76" s="198"/>
      <c r="J76" s="198"/>
      <c r="K76" s="198"/>
      <c r="L76" s="198"/>
      <c r="M76" s="198"/>
      <c r="N76" s="198"/>
      <c r="O76" s="198"/>
      <c r="P76" s="198"/>
      <c r="Q76" s="198"/>
      <c r="R76" s="198"/>
      <c r="S76" s="198"/>
      <c r="T76" s="198"/>
      <c r="U76" s="214"/>
      <c r="V76" s="214"/>
      <c r="W76" s="214"/>
      <c r="X76" s="214"/>
      <c r="Y76" s="214"/>
      <c r="Z76" s="214"/>
      <c r="AA76" s="214"/>
      <c r="AB76" s="214"/>
      <c r="AC76" s="214"/>
      <c r="AD76" s="214"/>
    </row>
    <row r="77" spans="1:30" ht="12" customHeight="1" x14ac:dyDescent="0.2">
      <c r="A77" s="204" t="s">
        <v>58</v>
      </c>
      <c r="B77" s="206">
        <v>0</v>
      </c>
      <c r="C77" s="206">
        <v>5.2803000000000003E-2</v>
      </c>
      <c r="D77" s="206">
        <v>0</v>
      </c>
      <c r="E77" s="206">
        <v>0</v>
      </c>
      <c r="F77" s="206">
        <v>1.457E-2</v>
      </c>
      <c r="G77" s="206"/>
      <c r="H77" s="206"/>
      <c r="I77" s="206"/>
      <c r="J77" s="206"/>
      <c r="K77" s="206"/>
      <c r="L77" s="206"/>
      <c r="M77" s="206"/>
      <c r="N77" s="206"/>
      <c r="O77" s="206"/>
      <c r="P77" s="206"/>
      <c r="Q77" s="206"/>
      <c r="R77" s="206"/>
      <c r="S77" s="206"/>
      <c r="T77" s="206"/>
      <c r="U77" s="214"/>
      <c r="V77" s="214"/>
      <c r="W77" s="214"/>
      <c r="X77" s="214"/>
      <c r="Y77" s="214"/>
      <c r="Z77" s="214"/>
      <c r="AA77" s="214"/>
      <c r="AB77" s="214"/>
      <c r="AC77" s="214"/>
      <c r="AD77" s="214"/>
    </row>
    <row r="80" spans="1:30" ht="12" customHeight="1" x14ac:dyDescent="0.2">
      <c r="A80" s="2" t="s">
        <v>602</v>
      </c>
    </row>
    <row r="81" spans="1:30" ht="12" customHeight="1" x14ac:dyDescent="0.2">
      <c r="A81" s="5" t="s">
        <v>116</v>
      </c>
      <c r="B81" s="6">
        <f t="shared" ref="B81" si="4">B102/B$40</f>
        <v>0.17509673451836219</v>
      </c>
      <c r="C81" s="6">
        <f t="shared" ref="C81:T81" si="5">C102/C$40</f>
        <v>0.12452977628553806</v>
      </c>
      <c r="D81" s="6">
        <f t="shared" si="5"/>
        <v>9.4146284914964892E-2</v>
      </c>
      <c r="E81" s="6">
        <f t="shared" si="5"/>
        <v>0.14672507489893291</v>
      </c>
      <c r="F81" s="6">
        <f t="shared" si="5"/>
        <v>0.36855255387423191</v>
      </c>
      <c r="G81" s="6"/>
      <c r="H81" s="6"/>
      <c r="I81" s="6"/>
      <c r="J81" s="6"/>
      <c r="K81" s="6"/>
      <c r="L81" s="6"/>
      <c r="M81" s="6"/>
      <c r="N81" s="6"/>
      <c r="O81" s="6"/>
      <c r="P81" s="6"/>
      <c r="Q81" s="6"/>
      <c r="R81" s="6"/>
      <c r="S81" s="6"/>
      <c r="T81" s="6"/>
    </row>
    <row r="82" spans="1:30" ht="12" customHeight="1" x14ac:dyDescent="0.2">
      <c r="A82" s="5" t="s">
        <v>117</v>
      </c>
      <c r="B82" s="6">
        <f t="shared" ref="B82" si="6">B101/B$39</f>
        <v>0.10037988046978408</v>
      </c>
      <c r="C82" s="6">
        <f t="shared" ref="C82:T82" si="7">C101/C$39</f>
        <v>8.471583903697992E-2</v>
      </c>
      <c r="D82" s="6">
        <f t="shared" si="7"/>
        <v>9.4327824734936144E-2</v>
      </c>
      <c r="E82" s="6">
        <f t="shared" si="7"/>
        <v>0.11912526145470852</v>
      </c>
      <c r="F82" s="6">
        <f t="shared" si="7"/>
        <v>0.14897450520838915</v>
      </c>
      <c r="G82" s="6"/>
      <c r="H82" s="6"/>
      <c r="I82" s="6"/>
      <c r="J82" s="6"/>
      <c r="K82" s="6"/>
      <c r="L82" s="6"/>
      <c r="M82" s="6"/>
      <c r="N82" s="6"/>
      <c r="O82" s="6"/>
      <c r="P82" s="6"/>
      <c r="Q82" s="6"/>
      <c r="R82" s="6"/>
      <c r="S82" s="6"/>
      <c r="T82" s="6"/>
    </row>
    <row r="83" spans="1:30" ht="12" customHeight="1" x14ac:dyDescent="0.2">
      <c r="A83" s="2" t="s">
        <v>614</v>
      </c>
    </row>
    <row r="84" spans="1:30" ht="12" customHeight="1" x14ac:dyDescent="0.2">
      <c r="A84" s="193" t="s">
        <v>14</v>
      </c>
      <c r="B84" s="194" t="s">
        <v>15</v>
      </c>
      <c r="C84" s="194" t="s">
        <v>16</v>
      </c>
      <c r="D84" s="194" t="s">
        <v>17</v>
      </c>
      <c r="E84" s="194" t="s">
        <v>18</v>
      </c>
      <c r="F84" s="194" t="s">
        <v>19</v>
      </c>
      <c r="G84" s="194"/>
      <c r="H84" s="194"/>
      <c r="I84" s="194"/>
      <c r="J84" s="194"/>
      <c r="K84" s="194"/>
      <c r="L84" s="194"/>
      <c r="M84" s="194"/>
      <c r="N84" s="194"/>
      <c r="O84" s="194"/>
      <c r="P84" s="194"/>
      <c r="Q84" s="194"/>
      <c r="R84" s="194"/>
      <c r="S84" s="194"/>
      <c r="T84" s="194"/>
    </row>
    <row r="85" spans="1:30" ht="12" customHeight="1" x14ac:dyDescent="0.2">
      <c r="A85" s="196" t="s">
        <v>32</v>
      </c>
      <c r="B85" s="194"/>
      <c r="C85" s="194"/>
      <c r="D85" s="194"/>
      <c r="E85" s="194"/>
      <c r="F85" s="194"/>
      <c r="G85" s="194"/>
      <c r="H85" s="194"/>
      <c r="I85" s="194"/>
      <c r="J85" s="194"/>
      <c r="K85" s="194"/>
      <c r="L85" s="194"/>
      <c r="M85" s="194"/>
      <c r="N85" s="194"/>
      <c r="O85" s="194"/>
      <c r="P85" s="194"/>
      <c r="Q85" s="194"/>
      <c r="R85" s="194"/>
      <c r="S85" s="194"/>
      <c r="T85" s="194"/>
    </row>
    <row r="86" spans="1:30" ht="12" customHeight="1" x14ac:dyDescent="0.2">
      <c r="A86" s="189" t="s">
        <v>41</v>
      </c>
      <c r="B86" s="197">
        <v>90.806073999999995</v>
      </c>
      <c r="C86" s="197">
        <v>116.99595600000001</v>
      </c>
      <c r="D86" s="197">
        <v>132.29767200000001</v>
      </c>
      <c r="E86" s="197">
        <v>188.195179</v>
      </c>
      <c r="F86" s="197">
        <v>260.39351900000003</v>
      </c>
      <c r="G86" s="197"/>
      <c r="H86" s="197"/>
      <c r="I86" s="197"/>
      <c r="J86" s="197"/>
      <c r="K86" s="197"/>
      <c r="L86" s="197"/>
      <c r="M86" s="197"/>
      <c r="N86" s="197"/>
      <c r="O86" s="197"/>
      <c r="P86" s="197"/>
      <c r="Q86" s="197"/>
      <c r="R86" s="197"/>
      <c r="S86" s="197"/>
      <c r="T86" s="197"/>
      <c r="U86" s="215"/>
      <c r="V86" s="215"/>
      <c r="W86" s="215"/>
      <c r="X86" s="215"/>
      <c r="Y86" s="215"/>
      <c r="Z86" s="215"/>
      <c r="AA86" s="215"/>
      <c r="AB86" s="215"/>
      <c r="AC86" s="215"/>
      <c r="AD86" s="215"/>
    </row>
    <row r="87" spans="1:30" ht="12" customHeight="1" x14ac:dyDescent="0.2">
      <c r="A87" s="191" t="s">
        <v>42</v>
      </c>
      <c r="B87" s="198">
        <v>10.147444999999999</v>
      </c>
      <c r="C87" s="198">
        <v>7.887359</v>
      </c>
      <c r="D87" s="198">
        <v>16.145099999999999</v>
      </c>
      <c r="E87" s="198">
        <v>19.825865</v>
      </c>
      <c r="F87" s="198">
        <v>27.751059000000001</v>
      </c>
      <c r="G87" s="198"/>
      <c r="H87" s="198"/>
      <c r="I87" s="198"/>
      <c r="J87" s="198"/>
      <c r="K87" s="198"/>
      <c r="L87" s="198"/>
      <c r="M87" s="198"/>
      <c r="N87" s="198"/>
      <c r="O87" s="198"/>
      <c r="P87" s="198"/>
      <c r="Q87" s="198"/>
      <c r="R87" s="198"/>
      <c r="S87" s="198"/>
      <c r="T87" s="198"/>
      <c r="U87" s="215"/>
      <c r="V87" s="215"/>
      <c r="W87" s="215"/>
      <c r="X87" s="215"/>
      <c r="Y87" s="215"/>
      <c r="Z87" s="215"/>
      <c r="AA87" s="215"/>
      <c r="AB87" s="215"/>
      <c r="AC87" s="215"/>
      <c r="AD87" s="215"/>
    </row>
    <row r="88" spans="1:30" ht="12" customHeight="1" x14ac:dyDescent="0.2">
      <c r="A88" s="189" t="s">
        <v>56</v>
      </c>
      <c r="B88" s="197">
        <v>0.13157099999999999</v>
      </c>
      <c r="C88" s="197">
        <v>0.66684100000000002</v>
      </c>
      <c r="D88" s="197">
        <v>1.0817019999999999</v>
      </c>
      <c r="E88" s="197">
        <v>3.0025710000000001</v>
      </c>
      <c r="F88" s="197">
        <v>5.2967339999999998</v>
      </c>
      <c r="G88" s="197"/>
      <c r="H88" s="197"/>
      <c r="I88" s="197"/>
      <c r="J88" s="197"/>
      <c r="K88" s="197"/>
      <c r="L88" s="197"/>
      <c r="M88" s="197"/>
      <c r="N88" s="197"/>
      <c r="O88" s="197"/>
      <c r="P88" s="197"/>
      <c r="Q88" s="197"/>
      <c r="R88" s="197"/>
      <c r="S88" s="197"/>
      <c r="T88" s="197"/>
      <c r="U88" s="215"/>
      <c r="V88" s="215"/>
      <c r="W88" s="215"/>
      <c r="X88" s="215"/>
      <c r="Y88" s="215"/>
      <c r="Z88" s="215"/>
      <c r="AA88" s="215"/>
      <c r="AB88" s="215"/>
      <c r="AC88" s="215"/>
      <c r="AD88" s="215"/>
    </row>
    <row r="89" spans="1:30" ht="12" customHeight="1" x14ac:dyDescent="0.2">
      <c r="A89" s="191" t="s">
        <v>45</v>
      </c>
      <c r="B89" s="198">
        <v>162.41403099999999</v>
      </c>
      <c r="C89" s="198">
        <v>175.55967200000001</v>
      </c>
      <c r="D89" s="198">
        <v>188.53497100000001</v>
      </c>
      <c r="E89" s="198">
        <v>267.011054</v>
      </c>
      <c r="F89" s="198">
        <v>187.89827500000001</v>
      </c>
      <c r="G89" s="198"/>
      <c r="H89" s="198"/>
      <c r="I89" s="198"/>
      <c r="J89" s="198"/>
      <c r="K89" s="198"/>
      <c r="L89" s="198"/>
      <c r="M89" s="198"/>
      <c r="N89" s="198"/>
      <c r="O89" s="198"/>
      <c r="P89" s="198"/>
      <c r="Q89" s="198"/>
      <c r="R89" s="198"/>
      <c r="S89" s="198"/>
      <c r="T89" s="198"/>
      <c r="U89" s="215"/>
      <c r="V89" s="215"/>
      <c r="W89" s="215"/>
      <c r="X89" s="215"/>
      <c r="Y89" s="215"/>
      <c r="Z89" s="215"/>
      <c r="AA89" s="215"/>
      <c r="AB89" s="215"/>
      <c r="AC89" s="215"/>
      <c r="AD89" s="215"/>
    </row>
    <row r="90" spans="1:30" ht="12" customHeight="1" x14ac:dyDescent="0.2">
      <c r="A90" s="189" t="s">
        <v>55</v>
      </c>
      <c r="B90" s="197">
        <v>2.0347759999999999</v>
      </c>
      <c r="C90" s="197">
        <v>84.074220999999994</v>
      </c>
      <c r="D90" s="197">
        <v>16.353414000000001</v>
      </c>
      <c r="E90" s="197">
        <v>10.606426000000001</v>
      </c>
      <c r="F90" s="197">
        <v>18.019718000000001</v>
      </c>
      <c r="G90" s="197"/>
      <c r="H90" s="197"/>
      <c r="I90" s="197"/>
      <c r="J90" s="197"/>
      <c r="K90" s="197"/>
      <c r="L90" s="197"/>
      <c r="M90" s="197"/>
      <c r="N90" s="197"/>
      <c r="O90" s="197"/>
      <c r="P90" s="197"/>
      <c r="Q90" s="197"/>
      <c r="R90" s="197"/>
      <c r="S90" s="197"/>
      <c r="T90" s="197"/>
      <c r="U90" s="215"/>
      <c r="V90" s="215"/>
      <c r="W90" s="215"/>
      <c r="X90" s="215"/>
      <c r="Y90" s="215"/>
      <c r="Z90" s="215"/>
      <c r="AA90" s="215"/>
      <c r="AB90" s="215"/>
      <c r="AC90" s="215"/>
      <c r="AD90" s="215"/>
    </row>
    <row r="91" spans="1:30" ht="12" customHeight="1" x14ac:dyDescent="0.2">
      <c r="A91" s="191" t="s">
        <v>43</v>
      </c>
      <c r="B91" s="198">
        <v>70.934920000000005</v>
      </c>
      <c r="C91" s="198">
        <v>76.839243999999994</v>
      </c>
      <c r="D91" s="198">
        <v>95.080797000000004</v>
      </c>
      <c r="E91" s="198">
        <v>83.038642999999993</v>
      </c>
      <c r="F91" s="198">
        <v>183.813714</v>
      </c>
      <c r="G91" s="198"/>
      <c r="H91" s="198"/>
      <c r="I91" s="198"/>
      <c r="J91" s="198"/>
      <c r="K91" s="198"/>
      <c r="L91" s="198"/>
      <c r="M91" s="198"/>
      <c r="N91" s="198"/>
      <c r="O91" s="198"/>
      <c r="P91" s="198"/>
      <c r="Q91" s="198"/>
      <c r="R91" s="198"/>
      <c r="S91" s="198"/>
      <c r="T91" s="198"/>
      <c r="U91" s="215"/>
      <c r="V91" s="215"/>
      <c r="W91" s="215"/>
      <c r="X91" s="215"/>
      <c r="Y91" s="215"/>
      <c r="Z91" s="215"/>
      <c r="AA91" s="215"/>
      <c r="AB91" s="215"/>
      <c r="AC91" s="215"/>
      <c r="AD91" s="215"/>
    </row>
    <row r="92" spans="1:30" ht="12" customHeight="1" x14ac:dyDescent="0.2">
      <c r="A92" s="189" t="s">
        <v>40</v>
      </c>
      <c r="B92" s="197">
        <v>178.06551899999999</v>
      </c>
      <c r="C92" s="197">
        <v>250.730434</v>
      </c>
      <c r="D92" s="197">
        <v>296.49304799999999</v>
      </c>
      <c r="E92" s="197">
        <v>421.19812300000001</v>
      </c>
      <c r="F92" s="197">
        <v>522.06958799999995</v>
      </c>
      <c r="G92" s="197"/>
      <c r="H92" s="197"/>
      <c r="I92" s="197"/>
      <c r="J92" s="197"/>
      <c r="K92" s="197"/>
      <c r="L92" s="197"/>
      <c r="M92" s="197"/>
      <c r="N92" s="197"/>
      <c r="O92" s="197"/>
      <c r="P92" s="197"/>
      <c r="Q92" s="197"/>
      <c r="R92" s="197"/>
      <c r="S92" s="197"/>
      <c r="T92" s="197"/>
      <c r="U92" s="215"/>
      <c r="V92" s="215"/>
      <c r="W92" s="215"/>
      <c r="X92" s="215"/>
      <c r="Y92" s="215"/>
      <c r="Z92" s="215"/>
      <c r="AA92" s="215"/>
      <c r="AB92" s="215"/>
      <c r="AC92" s="215"/>
      <c r="AD92" s="215"/>
    </row>
    <row r="93" spans="1:30" ht="12" customHeight="1" x14ac:dyDescent="0.2">
      <c r="A93" s="191" t="s">
        <v>44</v>
      </c>
      <c r="B93" s="198">
        <v>336.251037</v>
      </c>
      <c r="C93" s="198">
        <v>476.12949200000003</v>
      </c>
      <c r="D93" s="198">
        <v>463.20468</v>
      </c>
      <c r="E93" s="198">
        <v>554.90555500000005</v>
      </c>
      <c r="F93" s="198">
        <v>497.99760900000001</v>
      </c>
      <c r="G93" s="198"/>
      <c r="H93" s="198"/>
      <c r="I93" s="198"/>
      <c r="J93" s="198"/>
      <c r="K93" s="198"/>
      <c r="L93" s="198"/>
      <c r="M93" s="198"/>
      <c r="N93" s="198"/>
      <c r="O93" s="198"/>
      <c r="P93" s="198"/>
      <c r="Q93" s="198"/>
      <c r="R93" s="198"/>
      <c r="S93" s="198"/>
      <c r="T93" s="198"/>
      <c r="U93" s="215"/>
      <c r="V93" s="215"/>
      <c r="W93" s="215"/>
      <c r="X93" s="215"/>
      <c r="Y93" s="215"/>
      <c r="Z93" s="215"/>
      <c r="AA93" s="215"/>
      <c r="AB93" s="215"/>
      <c r="AC93" s="215"/>
      <c r="AD93" s="215"/>
    </row>
    <row r="94" spans="1:30" ht="12" customHeight="1" x14ac:dyDescent="0.2">
      <c r="A94" s="189" t="s">
        <v>52</v>
      </c>
      <c r="B94" s="197">
        <v>33.649476999999997</v>
      </c>
      <c r="C94" s="197">
        <v>54.458337</v>
      </c>
      <c r="D94" s="197">
        <v>57.658563999999998</v>
      </c>
      <c r="E94" s="197">
        <v>63.779131</v>
      </c>
      <c r="F94" s="197">
        <v>188.97761499999999</v>
      </c>
      <c r="G94" s="197"/>
      <c r="H94" s="197"/>
      <c r="I94" s="197"/>
      <c r="J94" s="197"/>
      <c r="K94" s="197"/>
      <c r="L94" s="197"/>
      <c r="M94" s="197"/>
      <c r="N94" s="197"/>
      <c r="O94" s="197"/>
      <c r="P94" s="197"/>
      <c r="Q94" s="197"/>
      <c r="R94" s="197"/>
      <c r="S94" s="197"/>
      <c r="T94" s="197"/>
      <c r="U94" s="215"/>
      <c r="V94" s="215"/>
      <c r="W94" s="215"/>
      <c r="X94" s="215"/>
      <c r="Y94" s="215"/>
      <c r="Z94" s="215"/>
      <c r="AA94" s="215"/>
      <c r="AB94" s="215"/>
      <c r="AC94" s="215"/>
      <c r="AD94" s="215"/>
    </row>
    <row r="95" spans="1:30" ht="12" customHeight="1" x14ac:dyDescent="0.2">
      <c r="A95" s="191" t="s">
        <v>50</v>
      </c>
      <c r="B95" s="198">
        <v>5.9543280000000003</v>
      </c>
      <c r="C95" s="198">
        <v>4.8014089999999996</v>
      </c>
      <c r="D95" s="198">
        <v>5.8000910000000001</v>
      </c>
      <c r="E95" s="198">
        <v>9.1157269999999997</v>
      </c>
      <c r="F95" s="198">
        <v>14.548882000000001</v>
      </c>
      <c r="G95" s="198"/>
      <c r="H95" s="198"/>
      <c r="I95" s="198"/>
      <c r="J95" s="198"/>
      <c r="K95" s="198"/>
      <c r="L95" s="198"/>
      <c r="M95" s="198"/>
      <c r="N95" s="198"/>
      <c r="O95" s="198"/>
      <c r="P95" s="198"/>
      <c r="Q95" s="198"/>
      <c r="R95" s="198"/>
      <c r="S95" s="198"/>
      <c r="T95" s="198"/>
      <c r="U95" s="215"/>
      <c r="V95" s="215"/>
      <c r="W95" s="215"/>
      <c r="X95" s="215"/>
      <c r="Y95" s="215"/>
      <c r="Z95" s="215"/>
      <c r="AA95" s="215"/>
      <c r="AB95" s="215"/>
      <c r="AC95" s="215"/>
      <c r="AD95" s="215"/>
    </row>
    <row r="96" spans="1:30" ht="12" customHeight="1" x14ac:dyDescent="0.2">
      <c r="A96" s="189" t="s">
        <v>39</v>
      </c>
      <c r="B96" s="197">
        <v>859.74396300000001</v>
      </c>
      <c r="C96" s="197">
        <v>537.94470799999999</v>
      </c>
      <c r="D96" s="197">
        <v>932.28698999999995</v>
      </c>
      <c r="E96" s="197">
        <v>986.17198699999994</v>
      </c>
      <c r="F96" s="197">
        <v>1174.747891</v>
      </c>
      <c r="G96" s="197"/>
      <c r="H96" s="197"/>
      <c r="I96" s="197"/>
      <c r="J96" s="197"/>
      <c r="K96" s="197"/>
      <c r="L96" s="197"/>
      <c r="M96" s="197"/>
      <c r="N96" s="197"/>
      <c r="O96" s="197"/>
      <c r="P96" s="197"/>
      <c r="Q96" s="197"/>
      <c r="R96" s="197"/>
      <c r="S96" s="197"/>
      <c r="T96" s="197"/>
      <c r="U96" s="215"/>
      <c r="V96" s="215"/>
      <c r="W96" s="215"/>
      <c r="X96" s="215"/>
      <c r="Y96" s="215"/>
      <c r="Z96" s="215"/>
      <c r="AA96" s="215"/>
      <c r="AB96" s="215"/>
      <c r="AC96" s="215"/>
      <c r="AD96" s="215"/>
    </row>
    <row r="97" spans="1:30" ht="12" customHeight="1" x14ac:dyDescent="0.2">
      <c r="A97" s="191" t="s">
        <v>57</v>
      </c>
      <c r="B97" s="198">
        <v>8.6456479999999996</v>
      </c>
      <c r="C97" s="198">
        <v>2.6857850000000001</v>
      </c>
      <c r="D97" s="198">
        <v>4.6933980000000002</v>
      </c>
      <c r="E97" s="198">
        <v>3.608152</v>
      </c>
      <c r="F97" s="198">
        <v>3.153537</v>
      </c>
      <c r="G97" s="198"/>
      <c r="H97" s="198"/>
      <c r="I97" s="198"/>
      <c r="J97" s="198"/>
      <c r="K97" s="198"/>
      <c r="L97" s="198"/>
      <c r="M97" s="198"/>
      <c r="N97" s="198"/>
      <c r="O97" s="198"/>
      <c r="P97" s="198"/>
      <c r="Q97" s="198"/>
      <c r="R97" s="198"/>
      <c r="S97" s="198"/>
      <c r="T97" s="198"/>
      <c r="U97" s="215"/>
      <c r="V97" s="215"/>
      <c r="W97" s="215"/>
      <c r="X97" s="215"/>
      <c r="Y97" s="215"/>
      <c r="Z97" s="215"/>
      <c r="AA97" s="215"/>
      <c r="AB97" s="215"/>
      <c r="AC97" s="215"/>
      <c r="AD97" s="215"/>
    </row>
    <row r="98" spans="1:30" ht="12" customHeight="1" x14ac:dyDescent="0.2">
      <c r="A98" s="189" t="s">
        <v>49</v>
      </c>
      <c r="B98" s="197">
        <v>41.170136999999997</v>
      </c>
      <c r="C98" s="197">
        <v>78.093728999999996</v>
      </c>
      <c r="D98" s="197">
        <v>99.851432000000003</v>
      </c>
      <c r="E98" s="197">
        <v>112.375423</v>
      </c>
      <c r="F98" s="197">
        <v>153.55615800000001</v>
      </c>
      <c r="G98" s="197"/>
      <c r="H98" s="197"/>
      <c r="I98" s="197"/>
      <c r="J98" s="197"/>
      <c r="K98" s="197"/>
      <c r="L98" s="197"/>
      <c r="M98" s="197"/>
      <c r="N98" s="197"/>
      <c r="O98" s="197"/>
      <c r="P98" s="197"/>
      <c r="Q98" s="197"/>
      <c r="R98" s="197"/>
      <c r="S98" s="197"/>
      <c r="T98" s="197"/>
      <c r="U98" s="215"/>
      <c r="V98" s="215"/>
      <c r="W98" s="215"/>
      <c r="X98" s="215"/>
      <c r="Y98" s="215"/>
      <c r="Z98" s="215"/>
      <c r="AA98" s="215"/>
      <c r="AB98" s="215"/>
      <c r="AC98" s="215"/>
      <c r="AD98" s="215"/>
    </row>
    <row r="99" spans="1:30" ht="12" customHeight="1" x14ac:dyDescent="0.2">
      <c r="A99" s="191" t="s">
        <v>46</v>
      </c>
      <c r="B99" s="198">
        <v>7.2249999999999997E-3</v>
      </c>
      <c r="C99" s="198">
        <v>4.1539999999999997E-3</v>
      </c>
      <c r="D99" s="198">
        <v>3.5279999999999999E-3</v>
      </c>
      <c r="E99" s="198">
        <v>7.4289999999999995E-2</v>
      </c>
      <c r="F99" s="198">
        <v>4.2789999999999998E-3</v>
      </c>
      <c r="G99" s="198"/>
      <c r="H99" s="198"/>
      <c r="I99" s="198"/>
      <c r="J99" s="198"/>
      <c r="K99" s="198"/>
      <c r="L99" s="198"/>
      <c r="M99" s="198"/>
      <c r="N99" s="198"/>
      <c r="O99" s="198"/>
      <c r="P99" s="198"/>
      <c r="Q99" s="198"/>
      <c r="R99" s="198"/>
      <c r="S99" s="198"/>
      <c r="T99" s="198"/>
      <c r="U99" s="215"/>
      <c r="V99" s="215"/>
      <c r="W99" s="215"/>
      <c r="X99" s="215"/>
      <c r="Y99" s="215"/>
      <c r="Z99" s="215"/>
      <c r="AA99" s="215"/>
      <c r="AB99" s="215"/>
      <c r="AC99" s="215"/>
      <c r="AD99" s="215"/>
    </row>
    <row r="100" spans="1:30" ht="12" customHeight="1" x14ac:dyDescent="0.2">
      <c r="A100" s="189" t="s">
        <v>48</v>
      </c>
      <c r="B100" s="197">
        <v>92.651544999999999</v>
      </c>
      <c r="C100" s="197">
        <v>87.690843000000001</v>
      </c>
      <c r="D100" s="197">
        <v>59.564943999999997</v>
      </c>
      <c r="E100" s="197">
        <v>76.636938000000001</v>
      </c>
      <c r="F100" s="197">
        <v>112.559268</v>
      </c>
      <c r="G100" s="197"/>
      <c r="H100" s="197"/>
      <c r="I100" s="197"/>
      <c r="J100" s="197"/>
      <c r="K100" s="197"/>
      <c r="L100" s="197"/>
      <c r="M100" s="197"/>
      <c r="N100" s="197"/>
      <c r="O100" s="197"/>
      <c r="P100" s="197"/>
      <c r="Q100" s="197"/>
      <c r="R100" s="197"/>
      <c r="S100" s="197"/>
      <c r="T100" s="197"/>
      <c r="U100" s="215"/>
      <c r="V100" s="215"/>
      <c r="W100" s="215"/>
      <c r="X100" s="215"/>
      <c r="Y100" s="215"/>
      <c r="Z100" s="215"/>
      <c r="AA100" s="215"/>
      <c r="AB100" s="215"/>
      <c r="AC100" s="215"/>
      <c r="AD100" s="215"/>
    </row>
    <row r="101" spans="1:30" ht="12" customHeight="1" x14ac:dyDescent="0.2">
      <c r="A101" s="191" t="s">
        <v>38</v>
      </c>
      <c r="B101" s="198">
        <v>474.72262999999998</v>
      </c>
      <c r="C101" s="198">
        <v>552.23627099999999</v>
      </c>
      <c r="D101" s="198">
        <v>783.46928700000001</v>
      </c>
      <c r="E101" s="198">
        <v>1181.4839219999999</v>
      </c>
      <c r="F101" s="198">
        <v>1589.016811</v>
      </c>
      <c r="G101" s="198"/>
      <c r="H101" s="198"/>
      <c r="I101" s="198"/>
      <c r="J101" s="198"/>
      <c r="K101" s="198"/>
      <c r="L101" s="198"/>
      <c r="M101" s="198"/>
      <c r="N101" s="198"/>
      <c r="O101" s="198"/>
      <c r="P101" s="198"/>
      <c r="Q101" s="198"/>
      <c r="R101" s="198"/>
      <c r="S101" s="198"/>
      <c r="T101" s="198"/>
      <c r="U101" s="215"/>
      <c r="V101" s="215"/>
      <c r="W101" s="215"/>
      <c r="X101" s="215"/>
      <c r="Y101" s="215"/>
      <c r="Z101" s="215"/>
      <c r="AA101" s="215"/>
      <c r="AB101" s="215"/>
      <c r="AC101" s="215"/>
      <c r="AD101" s="215"/>
    </row>
    <row r="102" spans="1:30" ht="12" customHeight="1" x14ac:dyDescent="0.2">
      <c r="A102" s="189" t="s">
        <v>37</v>
      </c>
      <c r="B102" s="197">
        <v>602.028415</v>
      </c>
      <c r="C102" s="197">
        <v>533.99522400000001</v>
      </c>
      <c r="D102" s="197">
        <v>636.62102400000003</v>
      </c>
      <c r="E102" s="197">
        <v>1173.1940750000001</v>
      </c>
      <c r="F102" s="197">
        <v>4117.2514430000001</v>
      </c>
      <c r="G102" s="197"/>
      <c r="H102" s="197"/>
      <c r="I102" s="197"/>
      <c r="J102" s="197"/>
      <c r="K102" s="197"/>
      <c r="L102" s="197"/>
      <c r="M102" s="197"/>
      <c r="N102" s="197"/>
      <c r="O102" s="197"/>
      <c r="P102" s="197"/>
      <c r="Q102" s="197"/>
      <c r="R102" s="197"/>
      <c r="S102" s="197"/>
      <c r="T102" s="197"/>
      <c r="U102" s="215"/>
      <c r="V102" s="215"/>
      <c r="W102" s="215"/>
      <c r="X102" s="215"/>
      <c r="Y102" s="215"/>
      <c r="Z102" s="215"/>
      <c r="AA102" s="215"/>
      <c r="AB102" s="215"/>
      <c r="AC102" s="215"/>
      <c r="AD102" s="215"/>
    </row>
    <row r="103" spans="1:30" ht="12" customHeight="1" x14ac:dyDescent="0.2">
      <c r="A103" s="191" t="s">
        <v>54</v>
      </c>
      <c r="B103" s="198">
        <v>3.2976740000000002</v>
      </c>
      <c r="C103" s="198">
        <v>4.127942</v>
      </c>
      <c r="D103" s="198">
        <v>6.611027</v>
      </c>
      <c r="E103" s="198">
        <v>17.914961000000002</v>
      </c>
      <c r="F103" s="198">
        <v>9.0558910000000008</v>
      </c>
      <c r="G103" s="198"/>
      <c r="H103" s="198"/>
      <c r="I103" s="198"/>
      <c r="J103" s="198"/>
      <c r="K103" s="198"/>
      <c r="L103" s="198"/>
      <c r="M103" s="198"/>
      <c r="N103" s="198"/>
      <c r="O103" s="198"/>
      <c r="P103" s="198"/>
      <c r="Q103" s="198"/>
      <c r="R103" s="198"/>
      <c r="S103" s="198"/>
      <c r="T103" s="198"/>
      <c r="U103" s="215"/>
      <c r="V103" s="215"/>
      <c r="W103" s="215"/>
      <c r="X103" s="215"/>
      <c r="Y103" s="215"/>
      <c r="Z103" s="215"/>
      <c r="AA103" s="215"/>
      <c r="AB103" s="215"/>
      <c r="AC103" s="215"/>
      <c r="AD103" s="215"/>
    </row>
    <row r="104" spans="1:30" ht="12" customHeight="1" x14ac:dyDescent="0.2">
      <c r="A104" s="189" t="s">
        <v>59</v>
      </c>
      <c r="B104" s="197">
        <v>0</v>
      </c>
      <c r="C104" s="197">
        <v>0</v>
      </c>
      <c r="D104" s="197">
        <v>7.8150000000000008E-3</v>
      </c>
      <c r="E104" s="197">
        <v>7.3881000000000002E-2</v>
      </c>
      <c r="F104" s="197">
        <v>0</v>
      </c>
      <c r="G104" s="197"/>
      <c r="H104" s="197"/>
      <c r="I104" s="197"/>
      <c r="J104" s="197"/>
      <c r="K104" s="197"/>
      <c r="L104" s="197"/>
      <c r="M104" s="197"/>
      <c r="N104" s="197"/>
      <c r="O104" s="197"/>
      <c r="P104" s="197"/>
      <c r="Q104" s="197"/>
      <c r="R104" s="197"/>
      <c r="S104" s="197"/>
      <c r="T104" s="197"/>
      <c r="U104" s="215"/>
      <c r="V104" s="215"/>
      <c r="W104" s="215"/>
      <c r="X104" s="215"/>
      <c r="Y104" s="215"/>
      <c r="Z104" s="215"/>
      <c r="AA104" s="215"/>
      <c r="AB104" s="215"/>
      <c r="AC104" s="215"/>
      <c r="AD104" s="215"/>
    </row>
    <row r="105" spans="1:30" ht="12" customHeight="1" x14ac:dyDescent="0.2">
      <c r="A105" s="191" t="s">
        <v>47</v>
      </c>
      <c r="B105" s="198">
        <v>15.207905999999999</v>
      </c>
      <c r="C105" s="198">
        <v>51.396099999999997</v>
      </c>
      <c r="D105" s="198">
        <v>87.635237000000004</v>
      </c>
      <c r="E105" s="198">
        <v>197.27064799999999</v>
      </c>
      <c r="F105" s="198">
        <v>554.07217600000001</v>
      </c>
      <c r="G105" s="198"/>
      <c r="H105" s="198"/>
      <c r="I105" s="198"/>
      <c r="J105" s="198"/>
      <c r="K105" s="198"/>
      <c r="L105" s="198"/>
      <c r="M105" s="198"/>
      <c r="N105" s="198"/>
      <c r="O105" s="198"/>
      <c r="P105" s="198"/>
      <c r="Q105" s="198"/>
      <c r="R105" s="198"/>
      <c r="S105" s="198"/>
      <c r="T105" s="198"/>
      <c r="U105" s="215"/>
      <c r="V105" s="215"/>
      <c r="W105" s="215"/>
      <c r="X105" s="215"/>
      <c r="Y105" s="215"/>
      <c r="Z105" s="215"/>
      <c r="AA105" s="215"/>
      <c r="AB105" s="215"/>
      <c r="AC105" s="215"/>
      <c r="AD105" s="215"/>
    </row>
    <row r="106" spans="1:30" ht="12" customHeight="1" x14ac:dyDescent="0.2">
      <c r="A106" s="189" t="s">
        <v>53</v>
      </c>
      <c r="B106" s="197">
        <v>0.92670699999999995</v>
      </c>
      <c r="C106" s="197">
        <v>0.96934799999999999</v>
      </c>
      <c r="D106" s="197">
        <v>1.161707</v>
      </c>
      <c r="E106" s="197">
        <v>1.7651319999999999</v>
      </c>
      <c r="F106" s="197">
        <v>3.0329760000000001</v>
      </c>
      <c r="G106" s="197"/>
      <c r="H106" s="197"/>
      <c r="I106" s="197"/>
      <c r="J106" s="197"/>
      <c r="K106" s="197"/>
      <c r="L106" s="197"/>
      <c r="M106" s="197"/>
      <c r="N106" s="197"/>
      <c r="O106" s="197"/>
      <c r="P106" s="197"/>
      <c r="Q106" s="197"/>
      <c r="R106" s="197"/>
      <c r="S106" s="197"/>
      <c r="T106" s="197"/>
      <c r="U106" s="215"/>
      <c r="V106" s="215"/>
      <c r="W106" s="215"/>
      <c r="X106" s="215"/>
      <c r="Y106" s="215"/>
      <c r="Z106" s="215"/>
      <c r="AA106" s="215"/>
      <c r="AB106" s="215"/>
      <c r="AC106" s="215"/>
      <c r="AD106" s="215"/>
    </row>
    <row r="107" spans="1:30" ht="12" customHeight="1" x14ac:dyDescent="0.2">
      <c r="A107" s="191" t="s">
        <v>51</v>
      </c>
      <c r="B107" s="198">
        <v>3.8980579999999998</v>
      </c>
      <c r="C107" s="198">
        <v>8.4536979999999993</v>
      </c>
      <c r="D107" s="198">
        <v>0</v>
      </c>
      <c r="E107" s="198">
        <v>0</v>
      </c>
      <c r="F107" s="198">
        <v>19.364170000000001</v>
      </c>
      <c r="G107" s="198"/>
      <c r="H107" s="198"/>
      <c r="I107" s="198"/>
      <c r="J107" s="198"/>
      <c r="K107" s="198"/>
      <c r="L107" s="198"/>
      <c r="M107" s="198"/>
      <c r="N107" s="198"/>
      <c r="O107" s="198"/>
      <c r="P107" s="198"/>
      <c r="Q107" s="198"/>
      <c r="R107" s="198"/>
      <c r="S107" s="198"/>
      <c r="T107" s="198"/>
      <c r="U107" s="215"/>
      <c r="V107" s="215"/>
      <c r="W107" s="215"/>
      <c r="X107" s="215"/>
      <c r="Y107" s="215"/>
      <c r="Z107" s="215"/>
      <c r="AA107" s="215"/>
      <c r="AB107" s="215"/>
      <c r="AC107" s="215"/>
      <c r="AD107" s="215"/>
    </row>
    <row r="108" spans="1:30" ht="12" customHeight="1" x14ac:dyDescent="0.2">
      <c r="A108" s="204" t="s">
        <v>58</v>
      </c>
      <c r="B108" s="206">
        <v>11.505694999999999</v>
      </c>
      <c r="C108" s="206">
        <v>1.0604000000000001E-2</v>
      </c>
      <c r="D108" s="206">
        <v>3.4210999999999998E-2</v>
      </c>
      <c r="E108" s="206">
        <v>0.85984300000000002</v>
      </c>
      <c r="F108" s="206">
        <v>3.3755009999999999</v>
      </c>
      <c r="G108" s="206"/>
      <c r="H108" s="206"/>
      <c r="I108" s="206"/>
      <c r="J108" s="206"/>
      <c r="K108" s="206"/>
      <c r="L108" s="206"/>
      <c r="M108" s="206"/>
      <c r="N108" s="206"/>
      <c r="O108" s="206"/>
      <c r="P108" s="206"/>
      <c r="Q108" s="206"/>
      <c r="R108" s="206"/>
      <c r="S108" s="206"/>
      <c r="T108" s="206"/>
      <c r="U108" s="215"/>
      <c r="V108" s="215"/>
      <c r="W108" s="215"/>
      <c r="X108" s="215"/>
      <c r="Y108" s="215"/>
      <c r="Z108" s="215"/>
      <c r="AA108" s="215"/>
      <c r="AB108" s="215"/>
      <c r="AC108" s="215"/>
      <c r="AD108" s="215"/>
    </row>
    <row r="111" spans="1:30" ht="12" customHeight="1" x14ac:dyDescent="0.2">
      <c r="A111" s="2" t="s">
        <v>603</v>
      </c>
    </row>
    <row r="112" spans="1:30" ht="12" customHeight="1" x14ac:dyDescent="0.2">
      <c r="A112" s="5" t="s">
        <v>116</v>
      </c>
      <c r="B112" s="6">
        <f t="shared" ref="B112:C112" si="8">B130/B$37</f>
        <v>0.21180906062268623</v>
      </c>
      <c r="C112" s="6">
        <f t="shared" si="8"/>
        <v>5.6852464094602088E-2</v>
      </c>
      <c r="D112" s="6">
        <f t="shared" ref="D112:T112" si="9">D130/D$37</f>
        <v>0.20180312847534271</v>
      </c>
      <c r="E112" s="6">
        <f t="shared" si="9"/>
        <v>8.5070855487098682E-2</v>
      </c>
      <c r="F112" s="6">
        <f t="shared" si="9"/>
        <v>3.4689009955457912E-3</v>
      </c>
      <c r="G112" s="6"/>
      <c r="H112" s="6"/>
      <c r="I112" s="6"/>
      <c r="J112" s="6"/>
      <c r="K112" s="6"/>
      <c r="L112" s="6"/>
      <c r="M112" s="6"/>
      <c r="N112" s="6"/>
      <c r="O112" s="6"/>
      <c r="P112" s="6"/>
      <c r="Q112" s="6"/>
      <c r="R112" s="6"/>
      <c r="S112" s="6"/>
      <c r="T112" s="6"/>
    </row>
    <row r="113" spans="1:30" ht="12" customHeight="1" x14ac:dyDescent="0.2">
      <c r="A113" s="5" t="s">
        <v>117</v>
      </c>
      <c r="B113" s="6">
        <f t="shared" ref="B113:C113" si="10">B118/B$25</f>
        <v>7.604254769546996E-4</v>
      </c>
      <c r="C113" s="6">
        <f t="shared" si="10"/>
        <v>6.5688326267413432E-4</v>
      </c>
      <c r="D113" s="6">
        <f t="shared" ref="D113:T113" si="11">D118/D$25</f>
        <v>1.735682649681076E-3</v>
      </c>
      <c r="E113" s="6">
        <f t="shared" si="11"/>
        <v>3.2653718366919275E-3</v>
      </c>
      <c r="F113" s="6">
        <f t="shared" si="11"/>
        <v>7.4904037413518363E-3</v>
      </c>
      <c r="G113" s="6"/>
      <c r="H113" s="6"/>
      <c r="I113" s="6"/>
      <c r="J113" s="6"/>
      <c r="K113" s="6"/>
      <c r="L113" s="6"/>
      <c r="M113" s="6"/>
      <c r="N113" s="6"/>
      <c r="O113" s="6"/>
      <c r="P113" s="6"/>
      <c r="Q113" s="6"/>
      <c r="R113" s="6"/>
      <c r="S113" s="6"/>
      <c r="T113" s="6"/>
    </row>
    <row r="114" spans="1:30" ht="12" customHeight="1" x14ac:dyDescent="0.2">
      <c r="A114" s="2" t="s">
        <v>614</v>
      </c>
    </row>
    <row r="115" spans="1:30" ht="12" customHeight="1" x14ac:dyDescent="0.2">
      <c r="A115" s="193" t="s">
        <v>14</v>
      </c>
      <c r="B115" s="194" t="s">
        <v>15</v>
      </c>
      <c r="C115" s="194" t="s">
        <v>16</v>
      </c>
      <c r="D115" s="194" t="s">
        <v>17</v>
      </c>
      <c r="E115" s="194" t="s">
        <v>18</v>
      </c>
      <c r="F115" s="194" t="s">
        <v>19</v>
      </c>
      <c r="G115" s="194"/>
      <c r="H115" s="194"/>
      <c r="I115" s="194"/>
      <c r="J115" s="194"/>
      <c r="K115" s="194"/>
      <c r="L115" s="194"/>
      <c r="M115" s="194"/>
      <c r="N115" s="194"/>
      <c r="O115" s="194"/>
      <c r="P115" s="194"/>
      <c r="Q115" s="194"/>
      <c r="R115" s="194"/>
      <c r="S115" s="194"/>
      <c r="T115" s="194"/>
    </row>
    <row r="116" spans="1:30" ht="12" customHeight="1" x14ac:dyDescent="0.2">
      <c r="A116" s="196" t="s">
        <v>32</v>
      </c>
      <c r="B116" s="194"/>
      <c r="C116" s="194"/>
      <c r="D116" s="194"/>
      <c r="E116" s="194"/>
      <c r="F116" s="194"/>
      <c r="G116" s="194"/>
      <c r="H116" s="194"/>
      <c r="I116" s="194"/>
      <c r="J116" s="194"/>
      <c r="K116" s="194"/>
      <c r="L116" s="194"/>
      <c r="M116" s="194"/>
      <c r="N116" s="194"/>
      <c r="O116" s="194"/>
      <c r="P116" s="194"/>
      <c r="Q116" s="194"/>
      <c r="R116" s="194"/>
      <c r="S116" s="194"/>
      <c r="T116" s="194"/>
    </row>
    <row r="117" spans="1:30" ht="12" customHeight="1" x14ac:dyDescent="0.2">
      <c r="A117" s="189" t="s">
        <v>41</v>
      </c>
      <c r="B117" s="197">
        <v>81.182773999999995</v>
      </c>
      <c r="C117" s="197">
        <v>1.0971869999999999</v>
      </c>
      <c r="D117" s="197">
        <v>3.575224</v>
      </c>
      <c r="E117" s="197">
        <v>31.669286</v>
      </c>
      <c r="F117" s="197">
        <v>26.158763</v>
      </c>
      <c r="G117" s="197"/>
      <c r="H117" s="197"/>
      <c r="I117" s="197"/>
      <c r="J117" s="197"/>
      <c r="K117" s="197"/>
      <c r="L117" s="197"/>
      <c r="M117" s="197"/>
      <c r="N117" s="197"/>
      <c r="O117" s="197"/>
      <c r="P117" s="197"/>
      <c r="Q117" s="197"/>
      <c r="R117" s="197"/>
      <c r="S117" s="197"/>
      <c r="T117" s="197"/>
      <c r="U117" s="216"/>
      <c r="V117" s="216"/>
      <c r="W117" s="216"/>
      <c r="X117" s="216"/>
      <c r="Y117" s="216"/>
      <c r="Z117" s="216"/>
      <c r="AA117" s="216"/>
      <c r="AB117" s="216"/>
      <c r="AC117" s="216"/>
      <c r="AD117" s="216"/>
    </row>
    <row r="118" spans="1:30" ht="12" customHeight="1" x14ac:dyDescent="0.2">
      <c r="A118" s="191" t="s">
        <v>42</v>
      </c>
      <c r="B118" s="198">
        <v>2.7607569999999999</v>
      </c>
      <c r="C118" s="198">
        <v>3.4894419999999999</v>
      </c>
      <c r="D118" s="198">
        <v>10.034974</v>
      </c>
      <c r="E118" s="198">
        <v>18.660374999999998</v>
      </c>
      <c r="F118" s="198">
        <v>48.252552000000001</v>
      </c>
      <c r="G118" s="198"/>
      <c r="H118" s="198"/>
      <c r="I118" s="198"/>
      <c r="J118" s="198"/>
      <c r="K118" s="198"/>
      <c r="L118" s="198"/>
      <c r="M118" s="198"/>
      <c r="N118" s="198"/>
      <c r="O118" s="198"/>
      <c r="P118" s="198"/>
      <c r="Q118" s="198"/>
      <c r="R118" s="198"/>
      <c r="S118" s="198"/>
      <c r="T118" s="198"/>
      <c r="U118" s="216"/>
      <c r="V118" s="216"/>
      <c r="W118" s="216"/>
      <c r="X118" s="216"/>
      <c r="Y118" s="216"/>
      <c r="Z118" s="216"/>
      <c r="AA118" s="216"/>
      <c r="AB118" s="216"/>
      <c r="AC118" s="216"/>
      <c r="AD118" s="216"/>
    </row>
    <row r="119" spans="1:30" ht="12" customHeight="1" x14ac:dyDescent="0.2">
      <c r="A119" s="189" t="s">
        <v>56</v>
      </c>
      <c r="B119" s="197">
        <v>0.22711100000000001</v>
      </c>
      <c r="C119" s="197">
        <v>0</v>
      </c>
      <c r="D119" s="197">
        <v>0</v>
      </c>
      <c r="E119" s="197">
        <v>0</v>
      </c>
      <c r="F119" s="197">
        <v>0</v>
      </c>
      <c r="G119" s="197"/>
      <c r="H119" s="197"/>
      <c r="I119" s="197"/>
      <c r="J119" s="197"/>
      <c r="K119" s="197"/>
      <c r="L119" s="197"/>
      <c r="M119" s="197"/>
      <c r="N119" s="197"/>
      <c r="O119" s="197"/>
      <c r="P119" s="197"/>
      <c r="Q119" s="197"/>
      <c r="R119" s="197"/>
      <c r="S119" s="197"/>
      <c r="T119" s="197"/>
      <c r="U119" s="216"/>
      <c r="V119" s="216"/>
      <c r="W119" s="216"/>
      <c r="X119" s="216"/>
      <c r="Y119" s="216"/>
      <c r="Z119" s="216"/>
      <c r="AA119" s="216"/>
      <c r="AB119" s="216"/>
      <c r="AC119" s="216"/>
      <c r="AD119" s="216"/>
    </row>
    <row r="120" spans="1:30" ht="12" customHeight="1" x14ac:dyDescent="0.2">
      <c r="A120" s="191" t="s">
        <v>45</v>
      </c>
      <c r="B120" s="198">
        <v>5.9073650000000004</v>
      </c>
      <c r="C120" s="198">
        <v>0.415906</v>
      </c>
      <c r="D120" s="198">
        <v>3.8234560000000002</v>
      </c>
      <c r="E120" s="198">
        <v>2.4150589999999998</v>
      </c>
      <c r="F120" s="198">
        <v>0.46541900000000003</v>
      </c>
      <c r="G120" s="198"/>
      <c r="H120" s="198"/>
      <c r="I120" s="198"/>
      <c r="J120" s="198"/>
      <c r="K120" s="198"/>
      <c r="L120" s="198"/>
      <c r="M120" s="198"/>
      <c r="N120" s="198"/>
      <c r="O120" s="198"/>
      <c r="P120" s="198"/>
      <c r="Q120" s="198"/>
      <c r="R120" s="198"/>
      <c r="S120" s="198"/>
      <c r="T120" s="198"/>
      <c r="U120" s="216"/>
      <c r="V120" s="216"/>
      <c r="W120" s="216"/>
      <c r="X120" s="216"/>
      <c r="Y120" s="216"/>
      <c r="Z120" s="216"/>
      <c r="AA120" s="216"/>
      <c r="AB120" s="216"/>
      <c r="AC120" s="216"/>
      <c r="AD120" s="216"/>
    </row>
    <row r="121" spans="1:30" ht="12" customHeight="1" x14ac:dyDescent="0.2">
      <c r="A121" s="189" t="s">
        <v>55</v>
      </c>
      <c r="B121" s="197">
        <v>2.1944379999999999</v>
      </c>
      <c r="C121" s="197">
        <v>28.125278000000002</v>
      </c>
      <c r="D121" s="197">
        <v>17.305457000000001</v>
      </c>
      <c r="E121" s="197">
        <v>2.2378279999999999</v>
      </c>
      <c r="F121" s="197">
        <v>2.7781549999999999</v>
      </c>
      <c r="G121" s="197"/>
      <c r="H121" s="197"/>
      <c r="I121" s="197"/>
      <c r="J121" s="197"/>
      <c r="K121" s="197"/>
      <c r="L121" s="197"/>
      <c r="M121" s="197"/>
      <c r="N121" s="197"/>
      <c r="O121" s="197"/>
      <c r="P121" s="197"/>
      <c r="Q121" s="197"/>
      <c r="R121" s="197"/>
      <c r="S121" s="197"/>
      <c r="T121" s="197"/>
      <c r="U121" s="216"/>
      <c r="V121" s="216"/>
      <c r="W121" s="216"/>
      <c r="X121" s="216"/>
      <c r="Y121" s="216"/>
      <c r="Z121" s="216"/>
      <c r="AA121" s="216"/>
      <c r="AB121" s="216"/>
      <c r="AC121" s="216"/>
      <c r="AD121" s="216"/>
    </row>
    <row r="122" spans="1:30" ht="12" customHeight="1" x14ac:dyDescent="0.2">
      <c r="A122" s="191" t="s">
        <v>43</v>
      </c>
      <c r="B122" s="198">
        <v>0.23388999999999999</v>
      </c>
      <c r="C122" s="198">
        <v>0</v>
      </c>
      <c r="D122" s="198">
        <v>1.094E-2</v>
      </c>
      <c r="E122" s="198">
        <v>6.1636999999999997E-2</v>
      </c>
      <c r="F122" s="198">
        <v>0.27053100000000002</v>
      </c>
      <c r="G122" s="198"/>
      <c r="H122" s="198"/>
      <c r="I122" s="198"/>
      <c r="J122" s="198"/>
      <c r="K122" s="198"/>
      <c r="L122" s="198"/>
      <c r="M122" s="198"/>
      <c r="N122" s="198"/>
      <c r="O122" s="198"/>
      <c r="P122" s="198"/>
      <c r="Q122" s="198"/>
      <c r="R122" s="198"/>
      <c r="S122" s="198"/>
      <c r="T122" s="198"/>
      <c r="U122" s="216"/>
      <c r="V122" s="216"/>
      <c r="W122" s="216"/>
      <c r="X122" s="216"/>
      <c r="Y122" s="216"/>
      <c r="Z122" s="216"/>
      <c r="AA122" s="216"/>
      <c r="AB122" s="216"/>
      <c r="AC122" s="216"/>
      <c r="AD122" s="216"/>
    </row>
    <row r="123" spans="1:30" ht="12" customHeight="1" x14ac:dyDescent="0.2">
      <c r="A123" s="189" t="s">
        <v>40</v>
      </c>
      <c r="B123" s="197">
        <v>0.107034</v>
      </c>
      <c r="C123" s="197">
        <v>0.27738200000000002</v>
      </c>
      <c r="D123" s="197">
        <v>0.167958</v>
      </c>
      <c r="E123" s="197">
        <v>1.5715E-2</v>
      </c>
      <c r="F123" s="197">
        <v>0.69647700000000001</v>
      </c>
      <c r="G123" s="197"/>
      <c r="H123" s="197"/>
      <c r="I123" s="197"/>
      <c r="J123" s="197"/>
      <c r="K123" s="197"/>
      <c r="L123" s="197"/>
      <c r="M123" s="197"/>
      <c r="N123" s="197"/>
      <c r="O123" s="197"/>
      <c r="P123" s="197"/>
      <c r="Q123" s="197"/>
      <c r="R123" s="197"/>
      <c r="S123" s="197"/>
      <c r="T123" s="197"/>
      <c r="U123" s="216"/>
      <c r="V123" s="216"/>
      <c r="W123" s="216"/>
      <c r="X123" s="216"/>
      <c r="Y123" s="216"/>
      <c r="Z123" s="216"/>
      <c r="AA123" s="216"/>
      <c r="AB123" s="216"/>
      <c r="AC123" s="216"/>
      <c r="AD123" s="216"/>
    </row>
    <row r="124" spans="1:30" ht="12" customHeight="1" x14ac:dyDescent="0.2">
      <c r="A124" s="191" t="s">
        <v>44</v>
      </c>
      <c r="B124" s="198">
        <v>7.2616990000000001</v>
      </c>
      <c r="C124" s="198">
        <v>6.9398419999999996</v>
      </c>
      <c r="D124" s="198">
        <v>16.60463</v>
      </c>
      <c r="E124" s="198">
        <v>14.231747</v>
      </c>
      <c r="F124" s="198">
        <v>16.177091999999998</v>
      </c>
      <c r="G124" s="198"/>
      <c r="H124" s="198"/>
      <c r="I124" s="198"/>
      <c r="J124" s="198"/>
      <c r="K124" s="198"/>
      <c r="L124" s="198"/>
      <c r="M124" s="198"/>
      <c r="N124" s="198"/>
      <c r="O124" s="198"/>
      <c r="P124" s="198"/>
      <c r="Q124" s="198"/>
      <c r="R124" s="198"/>
      <c r="S124" s="198"/>
      <c r="T124" s="198"/>
      <c r="U124" s="216"/>
      <c r="V124" s="216"/>
      <c r="W124" s="216"/>
      <c r="X124" s="216"/>
      <c r="Y124" s="216"/>
      <c r="Z124" s="216"/>
      <c r="AA124" s="216"/>
      <c r="AB124" s="216"/>
      <c r="AC124" s="216"/>
      <c r="AD124" s="216"/>
    </row>
    <row r="125" spans="1:30" ht="12" customHeight="1" x14ac:dyDescent="0.2">
      <c r="A125" s="189" t="s">
        <v>52</v>
      </c>
      <c r="B125" s="197">
        <v>0.53447699999999998</v>
      </c>
      <c r="C125" s="197">
        <v>0.43657499999999999</v>
      </c>
      <c r="D125" s="197">
        <v>0.32470300000000002</v>
      </c>
      <c r="E125" s="197">
        <v>0.99532100000000001</v>
      </c>
      <c r="F125" s="197">
        <v>1.4252959999999999</v>
      </c>
      <c r="G125" s="197"/>
      <c r="H125" s="197"/>
      <c r="I125" s="197"/>
      <c r="J125" s="197"/>
      <c r="K125" s="197"/>
      <c r="L125" s="197"/>
      <c r="M125" s="197"/>
      <c r="N125" s="197"/>
      <c r="O125" s="197"/>
      <c r="P125" s="197"/>
      <c r="Q125" s="197"/>
      <c r="R125" s="197"/>
      <c r="S125" s="197"/>
      <c r="T125" s="197"/>
      <c r="U125" s="216"/>
      <c r="V125" s="216"/>
      <c r="W125" s="216"/>
      <c r="X125" s="216"/>
      <c r="Y125" s="216"/>
      <c r="Z125" s="216"/>
      <c r="AA125" s="216"/>
      <c r="AB125" s="216"/>
      <c r="AC125" s="216"/>
      <c r="AD125" s="216"/>
    </row>
    <row r="126" spans="1:30" ht="12" customHeight="1" x14ac:dyDescent="0.2">
      <c r="A126" s="191" t="s">
        <v>50</v>
      </c>
      <c r="B126" s="198">
        <v>0.15426999999999999</v>
      </c>
      <c r="C126" s="198">
        <v>0.119821</v>
      </c>
      <c r="D126" s="198">
        <v>7.3958999999999997E-2</v>
      </c>
      <c r="E126" s="198">
        <v>2.4485E-2</v>
      </c>
      <c r="F126" s="198">
        <v>0.37556400000000001</v>
      </c>
      <c r="G126" s="198"/>
      <c r="H126" s="198"/>
      <c r="I126" s="198"/>
      <c r="J126" s="198"/>
      <c r="K126" s="198"/>
      <c r="L126" s="198"/>
      <c r="M126" s="198"/>
      <c r="N126" s="198"/>
      <c r="O126" s="198"/>
      <c r="P126" s="198"/>
      <c r="Q126" s="198"/>
      <c r="R126" s="198"/>
      <c r="S126" s="198"/>
      <c r="T126" s="198"/>
      <c r="U126" s="216"/>
      <c r="V126" s="216"/>
      <c r="W126" s="216"/>
      <c r="X126" s="216"/>
      <c r="Y126" s="216"/>
      <c r="Z126" s="216"/>
      <c r="AA126" s="216"/>
      <c r="AB126" s="216"/>
      <c r="AC126" s="216"/>
      <c r="AD126" s="216"/>
    </row>
    <row r="127" spans="1:30" ht="12" customHeight="1" x14ac:dyDescent="0.2">
      <c r="A127" s="189" t="s">
        <v>39</v>
      </c>
      <c r="B127" s="197">
        <v>5.994E-2</v>
      </c>
      <c r="C127" s="197">
        <v>0.30895299999999998</v>
      </c>
      <c r="D127" s="197">
        <v>3.7269999999999998E-3</v>
      </c>
      <c r="E127" s="197">
        <v>7.7212820000000004</v>
      </c>
      <c r="F127" s="197">
        <v>4.1740740000000001</v>
      </c>
      <c r="G127" s="197"/>
      <c r="H127" s="197"/>
      <c r="I127" s="197"/>
      <c r="J127" s="197"/>
      <c r="K127" s="197"/>
      <c r="L127" s="197"/>
      <c r="M127" s="197"/>
      <c r="N127" s="197"/>
      <c r="O127" s="197"/>
      <c r="P127" s="197"/>
      <c r="Q127" s="197"/>
      <c r="R127" s="197"/>
      <c r="S127" s="197"/>
      <c r="T127" s="197"/>
      <c r="U127" s="216"/>
      <c r="V127" s="216"/>
      <c r="W127" s="216"/>
      <c r="X127" s="216"/>
      <c r="Y127" s="216"/>
      <c r="Z127" s="216"/>
      <c r="AA127" s="216"/>
      <c r="AB127" s="216"/>
      <c r="AC127" s="216"/>
      <c r="AD127" s="216"/>
    </row>
    <row r="128" spans="1:30" ht="12" customHeight="1" x14ac:dyDescent="0.2">
      <c r="A128" s="191" t="s">
        <v>57</v>
      </c>
      <c r="B128" s="198">
        <v>0.138073</v>
      </c>
      <c r="C128" s="198">
        <v>5.1399999999999996E-3</v>
      </c>
      <c r="D128" s="198">
        <v>0</v>
      </c>
      <c r="E128" s="198">
        <v>5.2999999999999999E-2</v>
      </c>
      <c r="F128" s="198">
        <v>0</v>
      </c>
      <c r="G128" s="198"/>
      <c r="H128" s="198"/>
      <c r="I128" s="198"/>
      <c r="J128" s="198"/>
      <c r="K128" s="198"/>
      <c r="L128" s="198"/>
      <c r="M128" s="198"/>
      <c r="N128" s="198"/>
      <c r="O128" s="198"/>
      <c r="P128" s="198"/>
      <c r="Q128" s="198"/>
      <c r="R128" s="198"/>
      <c r="S128" s="198"/>
      <c r="T128" s="198"/>
      <c r="U128" s="216"/>
      <c r="V128" s="216"/>
      <c r="W128" s="216"/>
      <c r="X128" s="216"/>
      <c r="Y128" s="216"/>
      <c r="Z128" s="216"/>
      <c r="AA128" s="216"/>
      <c r="AB128" s="216"/>
      <c r="AC128" s="216"/>
      <c r="AD128" s="216"/>
    </row>
    <row r="129" spans="1:30" ht="12" customHeight="1" x14ac:dyDescent="0.2">
      <c r="A129" s="189" t="s">
        <v>49</v>
      </c>
      <c r="B129" s="197">
        <v>0.1923</v>
      </c>
      <c r="C129" s="197">
        <v>7.8811999999999993E-2</v>
      </c>
      <c r="D129" s="197">
        <v>0.38555699999999998</v>
      </c>
      <c r="E129" s="197">
        <v>5.5745999999999997E-2</v>
      </c>
      <c r="F129" s="197">
        <v>5.9879000000000002E-2</v>
      </c>
      <c r="G129" s="197"/>
      <c r="H129" s="197"/>
      <c r="I129" s="197"/>
      <c r="J129" s="197"/>
      <c r="K129" s="197"/>
      <c r="L129" s="197"/>
      <c r="M129" s="197"/>
      <c r="N129" s="197"/>
      <c r="O129" s="197"/>
      <c r="P129" s="197"/>
      <c r="Q129" s="197"/>
      <c r="R129" s="197"/>
      <c r="S129" s="197"/>
      <c r="T129" s="197"/>
      <c r="U129" s="216"/>
      <c r="V129" s="216"/>
      <c r="W129" s="216"/>
      <c r="X129" s="216"/>
      <c r="Y129" s="216"/>
      <c r="Z129" s="216"/>
      <c r="AA129" s="216"/>
      <c r="AB129" s="216"/>
      <c r="AC129" s="216"/>
      <c r="AD129" s="216"/>
    </row>
    <row r="130" spans="1:30" ht="12" customHeight="1" x14ac:dyDescent="0.2">
      <c r="A130" s="191" t="s">
        <v>46</v>
      </c>
      <c r="B130" s="198">
        <v>6337.4533529999999</v>
      </c>
      <c r="C130" s="198">
        <v>1995.357681</v>
      </c>
      <c r="D130" s="198">
        <v>9423.9169029999994</v>
      </c>
      <c r="E130" s="198">
        <v>3779.228975</v>
      </c>
      <c r="F130" s="198">
        <v>121.953514</v>
      </c>
      <c r="G130" s="198"/>
      <c r="H130" s="198"/>
      <c r="I130" s="198"/>
      <c r="J130" s="198"/>
      <c r="K130" s="198"/>
      <c r="L130" s="198"/>
      <c r="M130" s="198"/>
      <c r="N130" s="198"/>
      <c r="O130" s="198"/>
      <c r="P130" s="198"/>
      <c r="Q130" s="198"/>
      <c r="R130" s="198"/>
      <c r="S130" s="198"/>
      <c r="T130" s="198"/>
      <c r="U130" s="216"/>
      <c r="V130" s="216"/>
      <c r="W130" s="216"/>
      <c r="X130" s="216"/>
      <c r="Y130" s="216"/>
      <c r="Z130" s="216"/>
      <c r="AA130" s="216"/>
      <c r="AB130" s="216"/>
      <c r="AC130" s="216"/>
      <c r="AD130" s="216"/>
    </row>
    <row r="131" spans="1:30" ht="12" customHeight="1" x14ac:dyDescent="0.2">
      <c r="A131" s="189" t="s">
        <v>48</v>
      </c>
      <c r="B131" s="197">
        <v>270.91799600000002</v>
      </c>
      <c r="C131" s="197">
        <v>184.35474500000001</v>
      </c>
      <c r="D131" s="197">
        <v>311.04733299999998</v>
      </c>
      <c r="E131" s="197">
        <v>231.16271900000001</v>
      </c>
      <c r="F131" s="197">
        <v>141.84896800000001</v>
      </c>
      <c r="G131" s="197"/>
      <c r="H131" s="197"/>
      <c r="I131" s="197"/>
      <c r="J131" s="197"/>
      <c r="K131" s="197"/>
      <c r="L131" s="197"/>
      <c r="M131" s="197"/>
      <c r="N131" s="197"/>
      <c r="O131" s="197"/>
      <c r="P131" s="197"/>
      <c r="Q131" s="197"/>
      <c r="R131" s="197"/>
      <c r="S131" s="197"/>
      <c r="T131" s="197"/>
      <c r="U131" s="216"/>
      <c r="V131" s="216"/>
      <c r="W131" s="216"/>
      <c r="X131" s="216"/>
      <c r="Y131" s="216"/>
      <c r="Z131" s="216"/>
      <c r="AA131" s="216"/>
      <c r="AB131" s="216"/>
      <c r="AC131" s="216"/>
      <c r="AD131" s="216"/>
    </row>
    <row r="132" spans="1:30" ht="12" customHeight="1" x14ac:dyDescent="0.2">
      <c r="A132" s="191" t="s">
        <v>38</v>
      </c>
      <c r="B132" s="198">
        <v>1.7509349999999999</v>
      </c>
      <c r="C132" s="198">
        <v>1.870749</v>
      </c>
      <c r="D132" s="198">
        <v>4.3440260000000004</v>
      </c>
      <c r="E132" s="198">
        <v>6.3677159999999997</v>
      </c>
      <c r="F132" s="198">
        <v>5.7114339999999997</v>
      </c>
      <c r="G132" s="198"/>
      <c r="H132" s="198"/>
      <c r="I132" s="198"/>
      <c r="J132" s="198"/>
      <c r="K132" s="198"/>
      <c r="L132" s="198"/>
      <c r="M132" s="198"/>
      <c r="N132" s="198"/>
      <c r="O132" s="198"/>
      <c r="P132" s="198"/>
      <c r="Q132" s="198"/>
      <c r="R132" s="198"/>
      <c r="S132" s="198"/>
      <c r="T132" s="198"/>
      <c r="U132" s="216"/>
      <c r="V132" s="216"/>
      <c r="W132" s="216"/>
      <c r="X132" s="216"/>
      <c r="Y132" s="216"/>
      <c r="Z132" s="216"/>
      <c r="AA132" s="216"/>
      <c r="AB132" s="216"/>
      <c r="AC132" s="216"/>
      <c r="AD132" s="216"/>
    </row>
    <row r="133" spans="1:30" ht="12" customHeight="1" x14ac:dyDescent="0.2">
      <c r="A133" s="189" t="s">
        <v>37</v>
      </c>
      <c r="B133" s="197">
        <v>2.9167999999999999E-2</v>
      </c>
      <c r="C133" s="197">
        <v>9.3740000000000004E-3</v>
      </c>
      <c r="D133" s="197">
        <v>1.243E-3</v>
      </c>
      <c r="E133" s="197">
        <v>1.5722160000000001</v>
      </c>
      <c r="F133" s="197">
        <v>2.7389E-2</v>
      </c>
      <c r="G133" s="197"/>
      <c r="H133" s="197"/>
      <c r="I133" s="197"/>
      <c r="J133" s="197"/>
      <c r="K133" s="197"/>
      <c r="L133" s="197"/>
      <c r="M133" s="197"/>
      <c r="N133" s="197"/>
      <c r="O133" s="197"/>
      <c r="P133" s="197"/>
      <c r="Q133" s="197"/>
      <c r="R133" s="197"/>
      <c r="S133" s="197"/>
      <c r="T133" s="197"/>
      <c r="U133" s="216"/>
      <c r="V133" s="216"/>
      <c r="W133" s="216"/>
      <c r="X133" s="216"/>
      <c r="Y133" s="216"/>
      <c r="Z133" s="216"/>
      <c r="AA133" s="216"/>
      <c r="AB133" s="216"/>
      <c r="AC133" s="216"/>
      <c r="AD133" s="216"/>
    </row>
    <row r="134" spans="1:30" ht="12" customHeight="1" x14ac:dyDescent="0.2">
      <c r="A134" s="191" t="s">
        <v>54</v>
      </c>
      <c r="B134" s="198">
        <v>18.330953000000001</v>
      </c>
      <c r="C134" s="198">
        <v>41.138291000000002</v>
      </c>
      <c r="D134" s="198">
        <v>29.228299</v>
      </c>
      <c r="E134" s="198">
        <v>8.6114420000000003</v>
      </c>
      <c r="F134" s="198">
        <v>34.220646000000002</v>
      </c>
      <c r="G134" s="198"/>
      <c r="H134" s="198"/>
      <c r="I134" s="198"/>
      <c r="J134" s="198"/>
      <c r="K134" s="198"/>
      <c r="L134" s="198"/>
      <c r="M134" s="198"/>
      <c r="N134" s="198"/>
      <c r="O134" s="198"/>
      <c r="P134" s="198"/>
      <c r="Q134" s="198"/>
      <c r="R134" s="198"/>
      <c r="S134" s="198"/>
      <c r="T134" s="198"/>
      <c r="U134" s="216"/>
      <c r="V134" s="216"/>
      <c r="W134" s="216"/>
      <c r="X134" s="216"/>
      <c r="Y134" s="216"/>
      <c r="Z134" s="216"/>
      <c r="AA134" s="216"/>
      <c r="AB134" s="216"/>
      <c r="AC134" s="216"/>
      <c r="AD134" s="216"/>
    </row>
    <row r="135" spans="1:30" ht="12" customHeight="1" x14ac:dyDescent="0.2">
      <c r="A135" s="189" t="s">
        <v>59</v>
      </c>
      <c r="B135" s="197">
        <v>0</v>
      </c>
      <c r="C135" s="197">
        <v>0</v>
      </c>
      <c r="D135" s="197">
        <v>0</v>
      </c>
      <c r="E135" s="197">
        <v>0</v>
      </c>
      <c r="F135" s="197">
        <v>0</v>
      </c>
      <c r="G135" s="197"/>
      <c r="H135" s="197"/>
      <c r="I135" s="197"/>
      <c r="J135" s="197"/>
      <c r="K135" s="197"/>
      <c r="L135" s="197"/>
      <c r="M135" s="197"/>
      <c r="N135" s="197"/>
      <c r="O135" s="197"/>
      <c r="P135" s="197"/>
      <c r="Q135" s="197"/>
      <c r="R135" s="197"/>
      <c r="S135" s="197"/>
      <c r="T135" s="197"/>
      <c r="U135" s="216"/>
      <c r="V135" s="216"/>
      <c r="W135" s="216"/>
      <c r="X135" s="216"/>
      <c r="Y135" s="216"/>
      <c r="Z135" s="216"/>
      <c r="AA135" s="216"/>
      <c r="AB135" s="216"/>
      <c r="AC135" s="216"/>
      <c r="AD135" s="216"/>
    </row>
    <row r="136" spans="1:30" ht="12" customHeight="1" x14ac:dyDescent="0.2">
      <c r="A136" s="191" t="s">
        <v>47</v>
      </c>
      <c r="B136" s="198">
        <v>7.9649999999999999E-3</v>
      </c>
      <c r="C136" s="198">
        <v>0.130997</v>
      </c>
      <c r="D136" s="198">
        <v>0.19017100000000001</v>
      </c>
      <c r="E136" s="198">
        <v>6.3E-3</v>
      </c>
      <c r="F136" s="198">
        <v>2.6311000000000001E-2</v>
      </c>
      <c r="G136" s="198"/>
      <c r="H136" s="198"/>
      <c r="I136" s="198"/>
      <c r="J136" s="198"/>
      <c r="K136" s="198"/>
      <c r="L136" s="198"/>
      <c r="M136" s="198"/>
      <c r="N136" s="198"/>
      <c r="O136" s="198"/>
      <c r="P136" s="198"/>
      <c r="Q136" s="198"/>
      <c r="R136" s="198"/>
      <c r="S136" s="198"/>
      <c r="T136" s="198"/>
      <c r="U136" s="216"/>
      <c r="V136" s="216"/>
      <c r="W136" s="216"/>
      <c r="X136" s="216"/>
      <c r="Y136" s="216"/>
      <c r="Z136" s="216"/>
      <c r="AA136" s="216"/>
      <c r="AB136" s="216"/>
      <c r="AC136" s="216"/>
      <c r="AD136" s="216"/>
    </row>
    <row r="137" spans="1:30" ht="12" customHeight="1" x14ac:dyDescent="0.2">
      <c r="A137" s="189" t="s">
        <v>53</v>
      </c>
      <c r="B137" s="197">
        <v>0.27090599999999998</v>
      </c>
      <c r="C137" s="197">
        <v>3.3755E-2</v>
      </c>
      <c r="D137" s="197">
        <v>4.0259999999999997E-2</v>
      </c>
      <c r="E137" s="197">
        <v>0</v>
      </c>
      <c r="F137" s="197">
        <v>2.3439999999999999E-2</v>
      </c>
      <c r="G137" s="197"/>
      <c r="H137" s="197"/>
      <c r="I137" s="197"/>
      <c r="J137" s="197"/>
      <c r="K137" s="197"/>
      <c r="L137" s="197"/>
      <c r="M137" s="197"/>
      <c r="N137" s="197"/>
      <c r="O137" s="197"/>
      <c r="P137" s="197"/>
      <c r="Q137" s="197"/>
      <c r="R137" s="197"/>
      <c r="S137" s="197"/>
      <c r="T137" s="197"/>
      <c r="U137" s="216"/>
      <c r="V137" s="216"/>
      <c r="W137" s="216"/>
      <c r="X137" s="216"/>
      <c r="Y137" s="216"/>
      <c r="Z137" s="216"/>
      <c r="AA137" s="216"/>
      <c r="AB137" s="216"/>
      <c r="AC137" s="216"/>
      <c r="AD137" s="216"/>
    </row>
    <row r="138" spans="1:30" ht="12" customHeight="1" x14ac:dyDescent="0.2">
      <c r="A138" s="191" t="s">
        <v>51</v>
      </c>
      <c r="B138" s="198">
        <v>0</v>
      </c>
      <c r="C138" s="198">
        <v>0.26970699999999997</v>
      </c>
      <c r="D138" s="198">
        <v>0</v>
      </c>
      <c r="E138" s="198">
        <v>0</v>
      </c>
      <c r="F138" s="198">
        <v>0</v>
      </c>
      <c r="G138" s="198"/>
      <c r="H138" s="198"/>
      <c r="I138" s="198"/>
      <c r="J138" s="198"/>
      <c r="K138" s="198"/>
      <c r="L138" s="198"/>
      <c r="M138" s="198"/>
      <c r="N138" s="198"/>
      <c r="O138" s="198"/>
      <c r="P138" s="198"/>
      <c r="Q138" s="198"/>
      <c r="R138" s="198"/>
      <c r="S138" s="198"/>
      <c r="T138" s="198"/>
      <c r="U138" s="216"/>
      <c r="V138" s="216"/>
      <c r="W138" s="216"/>
      <c r="X138" s="216"/>
      <c r="Y138" s="216"/>
      <c r="Z138" s="216"/>
      <c r="AA138" s="216"/>
      <c r="AB138" s="216"/>
      <c r="AC138" s="216"/>
      <c r="AD138" s="216"/>
    </row>
    <row r="139" spans="1:30" ht="12" customHeight="1" x14ac:dyDescent="0.2">
      <c r="A139" s="204" t="s">
        <v>58</v>
      </c>
      <c r="B139" s="206">
        <v>0</v>
      </c>
      <c r="C139" s="206">
        <v>0</v>
      </c>
      <c r="D139" s="206">
        <v>0</v>
      </c>
      <c r="E139" s="206">
        <v>0</v>
      </c>
      <c r="F139" s="206">
        <v>0</v>
      </c>
      <c r="G139" s="206"/>
      <c r="H139" s="206"/>
      <c r="I139" s="206"/>
      <c r="J139" s="206"/>
      <c r="K139" s="206"/>
      <c r="L139" s="206"/>
      <c r="M139" s="206"/>
      <c r="N139" s="206"/>
      <c r="O139" s="206"/>
      <c r="P139" s="206"/>
      <c r="Q139" s="206"/>
      <c r="R139" s="206"/>
      <c r="S139" s="206"/>
      <c r="T139" s="206"/>
      <c r="U139" s="216"/>
      <c r="V139" s="216"/>
      <c r="W139" s="216"/>
      <c r="X139" s="216"/>
      <c r="Y139" s="216"/>
      <c r="Z139" s="216"/>
      <c r="AA139" s="216"/>
      <c r="AB139" s="216"/>
      <c r="AC139" s="216"/>
      <c r="AD139" s="216"/>
    </row>
    <row r="142" spans="1:30" ht="12" customHeight="1" x14ac:dyDescent="0.2">
      <c r="A142" s="2" t="s">
        <v>604</v>
      </c>
    </row>
    <row r="143" spans="1:30" ht="12" customHeight="1" x14ac:dyDescent="0.2">
      <c r="A143" s="5" t="s">
        <v>116</v>
      </c>
      <c r="B143" s="6">
        <f t="shared" ref="B143:C143" si="12">B152/B$28</f>
        <v>1.3376436712630058E-2</v>
      </c>
      <c r="C143" s="6">
        <f t="shared" si="12"/>
        <v>9.804633469672315E-3</v>
      </c>
      <c r="D143" s="6">
        <f t="shared" ref="D143:T143" si="13">D152/D$28</f>
        <v>1.120603136397989E-2</v>
      </c>
      <c r="E143" s="6">
        <f t="shared" si="13"/>
        <v>1.7990986083370041E-2</v>
      </c>
      <c r="F143" s="6">
        <f t="shared" si="13"/>
        <v>1.884354205005102E-2</v>
      </c>
      <c r="G143" s="6"/>
      <c r="H143" s="6"/>
      <c r="I143" s="6"/>
      <c r="J143" s="6"/>
      <c r="K143" s="6"/>
      <c r="L143" s="6"/>
      <c r="M143" s="6"/>
      <c r="N143" s="6"/>
      <c r="O143" s="6"/>
      <c r="P143" s="6"/>
      <c r="Q143" s="6"/>
      <c r="R143" s="6"/>
      <c r="S143" s="6"/>
      <c r="T143" s="6"/>
    </row>
    <row r="144" spans="1:30" ht="12" customHeight="1" x14ac:dyDescent="0.2">
      <c r="A144" s="5" t="s">
        <v>117</v>
      </c>
      <c r="B144" s="6">
        <f t="shared" ref="B144:C144" si="14">B154/B$30</f>
        <v>1.6470361502683988E-2</v>
      </c>
      <c r="C144" s="6">
        <f t="shared" si="14"/>
        <v>2.1879754076392099E-2</v>
      </c>
      <c r="D144" s="6">
        <f t="shared" ref="D144:T144" si="15">D154/D$30</f>
        <v>1.9054587722922935E-2</v>
      </c>
      <c r="E144" s="6">
        <f t="shared" si="15"/>
        <v>1.4104856911325351E-2</v>
      </c>
      <c r="F144" s="6">
        <f t="shared" si="15"/>
        <v>1.0445956721561404E-2</v>
      </c>
      <c r="G144" s="6"/>
      <c r="H144" s="6"/>
      <c r="I144" s="6"/>
      <c r="J144" s="6"/>
      <c r="K144" s="6"/>
      <c r="L144" s="6"/>
      <c r="M144" s="6"/>
      <c r="N144" s="6"/>
      <c r="O144" s="6"/>
      <c r="P144" s="6"/>
      <c r="Q144" s="6"/>
      <c r="R144" s="6"/>
      <c r="S144" s="6"/>
      <c r="T144" s="6"/>
    </row>
    <row r="145" spans="1:30" ht="12" customHeight="1" x14ac:dyDescent="0.2">
      <c r="A145" s="2" t="s">
        <v>614</v>
      </c>
    </row>
    <row r="146" spans="1:30" ht="12" customHeight="1" x14ac:dyDescent="0.2">
      <c r="A146" s="193" t="s">
        <v>14</v>
      </c>
      <c r="B146" s="194" t="s">
        <v>15</v>
      </c>
      <c r="C146" s="194" t="s">
        <v>16</v>
      </c>
      <c r="D146" s="194" t="s">
        <v>17</v>
      </c>
      <c r="E146" s="194" t="s">
        <v>18</v>
      </c>
      <c r="F146" s="194" t="s">
        <v>19</v>
      </c>
      <c r="G146" s="194"/>
      <c r="H146" s="194"/>
      <c r="I146" s="194"/>
      <c r="J146" s="194"/>
      <c r="K146" s="194"/>
      <c r="L146" s="194"/>
      <c r="M146" s="194"/>
      <c r="N146" s="194"/>
      <c r="O146" s="194"/>
      <c r="P146" s="194"/>
      <c r="Q146" s="194"/>
      <c r="R146" s="194"/>
      <c r="S146" s="194"/>
      <c r="T146" s="194"/>
    </row>
    <row r="147" spans="1:30" ht="12" customHeight="1" x14ac:dyDescent="0.2">
      <c r="A147" s="196" t="s">
        <v>32</v>
      </c>
      <c r="B147" s="194"/>
      <c r="C147" s="194"/>
      <c r="D147" s="194"/>
      <c r="E147" s="194"/>
      <c r="F147" s="194"/>
      <c r="G147" s="194"/>
      <c r="H147" s="194"/>
      <c r="I147" s="194"/>
      <c r="J147" s="194"/>
      <c r="K147" s="194"/>
      <c r="L147" s="194"/>
      <c r="M147" s="194"/>
      <c r="N147" s="194"/>
      <c r="O147" s="194"/>
      <c r="P147" s="194"/>
      <c r="Q147" s="194"/>
      <c r="R147" s="194"/>
      <c r="S147" s="194"/>
      <c r="T147" s="194"/>
    </row>
    <row r="148" spans="1:30" ht="12" customHeight="1" x14ac:dyDescent="0.2">
      <c r="A148" s="189" t="s">
        <v>41</v>
      </c>
      <c r="B148" s="197">
        <v>9.8249000000000003E-2</v>
      </c>
      <c r="C148" s="197">
        <v>3.3641999999999998E-2</v>
      </c>
      <c r="D148" s="197">
        <v>0.29155999999999999</v>
      </c>
      <c r="E148" s="197">
        <v>1.4129640000000001</v>
      </c>
      <c r="F148" s="197">
        <v>3.8868510000000001</v>
      </c>
      <c r="G148" s="197"/>
      <c r="H148" s="197"/>
      <c r="I148" s="197"/>
      <c r="J148" s="197"/>
      <c r="K148" s="197"/>
      <c r="L148" s="197"/>
      <c r="M148" s="197"/>
      <c r="N148" s="197"/>
      <c r="O148" s="197"/>
      <c r="P148" s="197"/>
      <c r="Q148" s="197"/>
      <c r="R148" s="197"/>
      <c r="S148" s="197"/>
      <c r="T148" s="197"/>
      <c r="U148" s="217"/>
      <c r="V148" s="217"/>
      <c r="W148" s="217"/>
      <c r="X148" s="217"/>
      <c r="Y148" s="217"/>
      <c r="Z148" s="217"/>
      <c r="AA148" s="217"/>
      <c r="AB148" s="217"/>
      <c r="AC148" s="217"/>
      <c r="AD148" s="217"/>
    </row>
    <row r="149" spans="1:30" ht="12" customHeight="1" x14ac:dyDescent="0.2">
      <c r="A149" s="191" t="s">
        <v>42</v>
      </c>
      <c r="B149" s="198">
        <v>13.723725999999999</v>
      </c>
      <c r="C149" s="198">
        <v>29.314147999999999</v>
      </c>
      <c r="D149" s="198">
        <v>45.137439999999998</v>
      </c>
      <c r="E149" s="198">
        <v>23.888802999999999</v>
      </c>
      <c r="F149" s="198">
        <v>25.533443999999999</v>
      </c>
      <c r="G149" s="198"/>
      <c r="H149" s="198"/>
      <c r="I149" s="198"/>
      <c r="J149" s="198"/>
      <c r="K149" s="198"/>
      <c r="L149" s="198"/>
      <c r="M149" s="198"/>
      <c r="N149" s="198"/>
      <c r="O149" s="198"/>
      <c r="P149" s="198"/>
      <c r="Q149" s="198"/>
      <c r="R149" s="198"/>
      <c r="S149" s="198"/>
      <c r="T149" s="198"/>
      <c r="U149" s="217"/>
      <c r="V149" s="217"/>
      <c r="W149" s="217"/>
      <c r="X149" s="217"/>
      <c r="Y149" s="217"/>
      <c r="Z149" s="217"/>
      <c r="AA149" s="217"/>
      <c r="AB149" s="217"/>
      <c r="AC149" s="217"/>
      <c r="AD149" s="217"/>
    </row>
    <row r="150" spans="1:30" ht="12" customHeight="1" x14ac:dyDescent="0.2">
      <c r="A150" s="189" t="s">
        <v>56</v>
      </c>
      <c r="B150" s="197">
        <v>0.18629899999999999</v>
      </c>
      <c r="C150" s="197">
        <v>3.168E-2</v>
      </c>
      <c r="D150" s="197">
        <v>9.8700000000000003E-4</v>
      </c>
      <c r="E150" s="197">
        <v>0</v>
      </c>
      <c r="F150" s="197">
        <v>9.3469999999999994E-3</v>
      </c>
      <c r="G150" s="197"/>
      <c r="H150" s="197"/>
      <c r="I150" s="197"/>
      <c r="J150" s="197"/>
      <c r="K150" s="197"/>
      <c r="L150" s="197"/>
      <c r="M150" s="197"/>
      <c r="N150" s="197"/>
      <c r="O150" s="197"/>
      <c r="P150" s="197"/>
      <c r="Q150" s="197"/>
      <c r="R150" s="197"/>
      <c r="S150" s="197"/>
      <c r="T150" s="197"/>
      <c r="U150" s="217"/>
      <c r="V150" s="217"/>
      <c r="W150" s="217"/>
      <c r="X150" s="217"/>
      <c r="Y150" s="217"/>
      <c r="Z150" s="217"/>
      <c r="AA150" s="217"/>
      <c r="AB150" s="217"/>
      <c r="AC150" s="217"/>
      <c r="AD150" s="217"/>
    </row>
    <row r="151" spans="1:30" ht="12" customHeight="1" x14ac:dyDescent="0.2">
      <c r="A151" s="191" t="s">
        <v>45</v>
      </c>
      <c r="B151" s="198">
        <v>10.041585</v>
      </c>
      <c r="C151" s="198">
        <v>9.647589</v>
      </c>
      <c r="D151" s="198">
        <v>13.785933999999999</v>
      </c>
      <c r="E151" s="198">
        <v>9.9791589999999992</v>
      </c>
      <c r="F151" s="198">
        <v>4.0762260000000001</v>
      </c>
      <c r="G151" s="198"/>
      <c r="H151" s="198"/>
      <c r="I151" s="198"/>
      <c r="J151" s="198"/>
      <c r="K151" s="198"/>
      <c r="L151" s="198"/>
      <c r="M151" s="198"/>
      <c r="N151" s="198"/>
      <c r="O151" s="198"/>
      <c r="P151" s="198"/>
      <c r="Q151" s="198"/>
      <c r="R151" s="198"/>
      <c r="S151" s="198"/>
      <c r="T151" s="198"/>
      <c r="U151" s="217"/>
      <c r="V151" s="217"/>
      <c r="W151" s="217"/>
      <c r="X151" s="217"/>
      <c r="Y151" s="217"/>
      <c r="Z151" s="217"/>
      <c r="AA151" s="217"/>
      <c r="AB151" s="217"/>
      <c r="AC151" s="217"/>
      <c r="AD151" s="217"/>
    </row>
    <row r="152" spans="1:30" ht="12" customHeight="1" x14ac:dyDescent="0.2">
      <c r="A152" s="189" t="s">
        <v>55</v>
      </c>
      <c r="B152" s="197">
        <v>169.660526</v>
      </c>
      <c r="C152" s="197">
        <v>148.916282</v>
      </c>
      <c r="D152" s="197">
        <v>191.10574199999999</v>
      </c>
      <c r="E152" s="197">
        <v>318.62012099999998</v>
      </c>
      <c r="F152" s="197">
        <v>405.37354499999998</v>
      </c>
      <c r="G152" s="197"/>
      <c r="H152" s="197"/>
      <c r="I152" s="197"/>
      <c r="J152" s="197"/>
      <c r="K152" s="197"/>
      <c r="L152" s="197"/>
      <c r="M152" s="197"/>
      <c r="N152" s="197"/>
      <c r="O152" s="197"/>
      <c r="P152" s="197"/>
      <c r="Q152" s="197"/>
      <c r="R152" s="197"/>
      <c r="S152" s="197"/>
      <c r="T152" s="197"/>
      <c r="U152" s="217"/>
      <c r="V152" s="217"/>
      <c r="W152" s="217"/>
      <c r="X152" s="217"/>
      <c r="Y152" s="217"/>
      <c r="Z152" s="217"/>
      <c r="AA152" s="217"/>
      <c r="AB152" s="217"/>
      <c r="AC152" s="217"/>
      <c r="AD152" s="217"/>
    </row>
    <row r="153" spans="1:30" ht="12" customHeight="1" x14ac:dyDescent="0.2">
      <c r="A153" s="191" t="s">
        <v>43</v>
      </c>
      <c r="B153" s="198">
        <v>24.845677999999999</v>
      </c>
      <c r="C153" s="198">
        <v>43.81606</v>
      </c>
      <c r="D153" s="198">
        <v>39.519035000000002</v>
      </c>
      <c r="E153" s="198">
        <v>41.907322000000001</v>
      </c>
      <c r="F153" s="198">
        <v>52.938982000000003</v>
      </c>
      <c r="G153" s="198"/>
      <c r="H153" s="198"/>
      <c r="I153" s="198"/>
      <c r="J153" s="198"/>
      <c r="K153" s="198"/>
      <c r="L153" s="198"/>
      <c r="M153" s="198"/>
      <c r="N153" s="198"/>
      <c r="O153" s="198"/>
      <c r="P153" s="198"/>
      <c r="Q153" s="198"/>
      <c r="R153" s="198"/>
      <c r="S153" s="198"/>
      <c r="T153" s="198"/>
      <c r="U153" s="217"/>
      <c r="V153" s="217"/>
      <c r="W153" s="217"/>
      <c r="X153" s="217"/>
      <c r="Y153" s="217"/>
      <c r="Z153" s="217"/>
      <c r="AA153" s="217"/>
      <c r="AB153" s="217"/>
      <c r="AC153" s="217"/>
      <c r="AD153" s="217"/>
    </row>
    <row r="154" spans="1:30" ht="12" customHeight="1" x14ac:dyDescent="0.2">
      <c r="A154" s="189" t="s">
        <v>40</v>
      </c>
      <c r="B154" s="197">
        <v>21.541753</v>
      </c>
      <c r="C154" s="197">
        <v>33.658796000000002</v>
      </c>
      <c r="D154" s="197">
        <v>36.539264000000003</v>
      </c>
      <c r="E154" s="197">
        <v>29.667444</v>
      </c>
      <c r="F154" s="197">
        <v>28.404253000000001</v>
      </c>
      <c r="G154" s="197"/>
      <c r="H154" s="197"/>
      <c r="I154" s="197"/>
      <c r="J154" s="197"/>
      <c r="K154" s="197"/>
      <c r="L154" s="197"/>
      <c r="M154" s="197"/>
      <c r="N154" s="197"/>
      <c r="O154" s="197"/>
      <c r="P154" s="197"/>
      <c r="Q154" s="197"/>
      <c r="R154" s="197"/>
      <c r="S154" s="197"/>
      <c r="T154" s="197"/>
      <c r="U154" s="217"/>
      <c r="V154" s="217"/>
      <c r="W154" s="217"/>
      <c r="X154" s="217"/>
      <c r="Y154" s="217"/>
      <c r="Z154" s="217"/>
      <c r="AA154" s="217"/>
      <c r="AB154" s="217"/>
      <c r="AC154" s="217"/>
      <c r="AD154" s="217"/>
    </row>
    <row r="155" spans="1:30" ht="12" customHeight="1" x14ac:dyDescent="0.2">
      <c r="A155" s="191" t="s">
        <v>44</v>
      </c>
      <c r="B155" s="198">
        <v>8.7954559999999997</v>
      </c>
      <c r="C155" s="198">
        <v>5.2315719999999999</v>
      </c>
      <c r="D155" s="198">
        <v>12.741925999999999</v>
      </c>
      <c r="E155" s="198">
        <v>1.830873</v>
      </c>
      <c r="F155" s="198">
        <v>5.9941459999999998</v>
      </c>
      <c r="G155" s="198"/>
      <c r="H155" s="198"/>
      <c r="I155" s="198"/>
      <c r="J155" s="198"/>
      <c r="K155" s="198"/>
      <c r="L155" s="198"/>
      <c r="M155" s="198"/>
      <c r="N155" s="198"/>
      <c r="O155" s="198"/>
      <c r="P155" s="198"/>
      <c r="Q155" s="198"/>
      <c r="R155" s="198"/>
      <c r="S155" s="198"/>
      <c r="T155" s="198"/>
      <c r="U155" s="217"/>
      <c r="V155" s="217"/>
      <c r="W155" s="217"/>
      <c r="X155" s="217"/>
      <c r="Y155" s="217"/>
      <c r="Z155" s="217"/>
      <c r="AA155" s="217"/>
      <c r="AB155" s="217"/>
      <c r="AC155" s="217"/>
      <c r="AD155" s="217"/>
    </row>
    <row r="156" spans="1:30" ht="12" customHeight="1" x14ac:dyDescent="0.2">
      <c r="A156" s="189" t="s">
        <v>52</v>
      </c>
      <c r="B156" s="197">
        <v>6.667567</v>
      </c>
      <c r="C156" s="197">
        <v>4.9439359999999999</v>
      </c>
      <c r="D156" s="197">
        <v>3.132396</v>
      </c>
      <c r="E156" s="197">
        <v>3.4399999999999999E-3</v>
      </c>
      <c r="F156" s="197">
        <v>4.3053150000000002</v>
      </c>
      <c r="G156" s="197"/>
      <c r="H156" s="197"/>
      <c r="I156" s="197"/>
      <c r="J156" s="197"/>
      <c r="K156" s="197"/>
      <c r="L156" s="197"/>
      <c r="M156" s="197"/>
      <c r="N156" s="197"/>
      <c r="O156" s="197"/>
      <c r="P156" s="197"/>
      <c r="Q156" s="197"/>
      <c r="R156" s="197"/>
      <c r="S156" s="197"/>
      <c r="T156" s="197"/>
      <c r="U156" s="217"/>
      <c r="V156" s="217"/>
      <c r="W156" s="217"/>
      <c r="X156" s="217"/>
      <c r="Y156" s="217"/>
      <c r="Z156" s="217"/>
      <c r="AA156" s="217"/>
      <c r="AB156" s="217"/>
      <c r="AC156" s="217"/>
      <c r="AD156" s="217"/>
    </row>
    <row r="157" spans="1:30" ht="12" customHeight="1" x14ac:dyDescent="0.2">
      <c r="A157" s="191" t="s">
        <v>50</v>
      </c>
      <c r="B157" s="198">
        <v>6.6174910000000002</v>
      </c>
      <c r="C157" s="198">
        <v>0.24406900000000001</v>
      </c>
      <c r="D157" s="198">
        <v>5.5612199999999996</v>
      </c>
      <c r="E157" s="198">
        <v>0.50808699999999996</v>
      </c>
      <c r="F157" s="198">
        <v>1.22244</v>
      </c>
      <c r="G157" s="198"/>
      <c r="H157" s="198"/>
      <c r="I157" s="198"/>
      <c r="J157" s="198"/>
      <c r="K157" s="198"/>
      <c r="L157" s="198"/>
      <c r="M157" s="198"/>
      <c r="N157" s="198"/>
      <c r="O157" s="198"/>
      <c r="P157" s="198"/>
      <c r="Q157" s="198"/>
      <c r="R157" s="198"/>
      <c r="S157" s="198"/>
      <c r="T157" s="198"/>
      <c r="U157" s="217"/>
      <c r="V157" s="217"/>
      <c r="W157" s="217"/>
      <c r="X157" s="217"/>
      <c r="Y157" s="217"/>
      <c r="Z157" s="217"/>
      <c r="AA157" s="217"/>
      <c r="AB157" s="217"/>
      <c r="AC157" s="217"/>
      <c r="AD157" s="217"/>
    </row>
    <row r="158" spans="1:30" ht="12" customHeight="1" x14ac:dyDescent="0.2">
      <c r="A158" s="189" t="s">
        <v>39</v>
      </c>
      <c r="B158" s="197">
        <v>48.790804999999999</v>
      </c>
      <c r="C158" s="197">
        <v>29.883313000000001</v>
      </c>
      <c r="D158" s="197">
        <v>3.5658729999999998</v>
      </c>
      <c r="E158" s="197">
        <v>17.747907999999999</v>
      </c>
      <c r="F158" s="197">
        <v>51.851258999999999</v>
      </c>
      <c r="G158" s="197"/>
      <c r="H158" s="197"/>
      <c r="I158" s="197"/>
      <c r="J158" s="197"/>
      <c r="K158" s="197"/>
      <c r="L158" s="197"/>
      <c r="M158" s="197"/>
      <c r="N158" s="197"/>
      <c r="O158" s="197"/>
      <c r="P158" s="197"/>
      <c r="Q158" s="197"/>
      <c r="R158" s="197"/>
      <c r="S158" s="197"/>
      <c r="T158" s="197"/>
      <c r="U158" s="217"/>
      <c r="V158" s="217"/>
      <c r="W158" s="217"/>
      <c r="X158" s="217"/>
      <c r="Y158" s="217"/>
      <c r="Z158" s="217"/>
      <c r="AA158" s="217"/>
      <c r="AB158" s="217"/>
      <c r="AC158" s="217"/>
      <c r="AD158" s="217"/>
    </row>
    <row r="159" spans="1:30" ht="12" customHeight="1" x14ac:dyDescent="0.2">
      <c r="A159" s="191" t="s">
        <v>57</v>
      </c>
      <c r="B159" s="198">
        <v>0.134517</v>
      </c>
      <c r="C159" s="198">
        <v>3.8000000000000002E-4</v>
      </c>
      <c r="D159" s="198">
        <v>0.182892</v>
      </c>
      <c r="E159" s="198">
        <v>0.12554999999999999</v>
      </c>
      <c r="F159" s="198">
        <v>0.61633300000000002</v>
      </c>
      <c r="G159" s="198"/>
      <c r="H159" s="198"/>
      <c r="I159" s="198"/>
      <c r="J159" s="198"/>
      <c r="K159" s="198"/>
      <c r="L159" s="198"/>
      <c r="M159" s="198"/>
      <c r="N159" s="198"/>
      <c r="O159" s="198"/>
      <c r="P159" s="198"/>
      <c r="Q159" s="198"/>
      <c r="R159" s="198"/>
      <c r="S159" s="198"/>
      <c r="T159" s="198"/>
      <c r="U159" s="217"/>
      <c r="V159" s="217"/>
      <c r="W159" s="217"/>
      <c r="X159" s="217"/>
      <c r="Y159" s="217"/>
      <c r="Z159" s="217"/>
      <c r="AA159" s="217"/>
      <c r="AB159" s="217"/>
      <c r="AC159" s="217"/>
      <c r="AD159" s="217"/>
    </row>
    <row r="160" spans="1:30" ht="12" customHeight="1" x14ac:dyDescent="0.2">
      <c r="A160" s="189" t="s">
        <v>49</v>
      </c>
      <c r="B160" s="197">
        <v>0.68695899999999999</v>
      </c>
      <c r="C160" s="197">
        <v>0.41916999999999999</v>
      </c>
      <c r="D160" s="197">
        <v>2.1827179999999999</v>
      </c>
      <c r="E160" s="197">
        <v>2.0867599999999999</v>
      </c>
      <c r="F160" s="197">
        <v>1.1683600000000001</v>
      </c>
      <c r="G160" s="197"/>
      <c r="H160" s="197"/>
      <c r="I160" s="197"/>
      <c r="J160" s="197"/>
      <c r="K160" s="197"/>
      <c r="L160" s="197"/>
      <c r="M160" s="197"/>
      <c r="N160" s="197"/>
      <c r="O160" s="197"/>
      <c r="P160" s="197"/>
      <c r="Q160" s="197"/>
      <c r="R160" s="197"/>
      <c r="S160" s="197"/>
      <c r="T160" s="197"/>
      <c r="U160" s="217"/>
      <c r="V160" s="217"/>
      <c r="W160" s="217"/>
      <c r="X160" s="217"/>
      <c r="Y160" s="217"/>
      <c r="Z160" s="217"/>
      <c r="AA160" s="217"/>
      <c r="AB160" s="217"/>
      <c r="AC160" s="217"/>
      <c r="AD160" s="217"/>
    </row>
    <row r="161" spans="1:30" ht="12" customHeight="1" x14ac:dyDescent="0.2">
      <c r="A161" s="191" t="s">
        <v>46</v>
      </c>
      <c r="B161" s="198">
        <v>57.724722999999997</v>
      </c>
      <c r="C161" s="198">
        <v>106.1947</v>
      </c>
      <c r="D161" s="198">
        <v>110.640568</v>
      </c>
      <c r="E161" s="198">
        <v>60.835856999999997</v>
      </c>
      <c r="F161" s="198">
        <v>12.829426</v>
      </c>
      <c r="G161" s="198"/>
      <c r="H161" s="198"/>
      <c r="I161" s="198"/>
      <c r="J161" s="198"/>
      <c r="K161" s="198"/>
      <c r="L161" s="198"/>
      <c r="M161" s="198"/>
      <c r="N161" s="198"/>
      <c r="O161" s="198"/>
      <c r="P161" s="198"/>
      <c r="Q161" s="198"/>
      <c r="R161" s="198"/>
      <c r="S161" s="198"/>
      <c r="T161" s="198"/>
      <c r="U161" s="217"/>
      <c r="V161" s="217"/>
      <c r="W161" s="217"/>
      <c r="X161" s="217"/>
      <c r="Y161" s="217"/>
      <c r="Z161" s="217"/>
      <c r="AA161" s="217"/>
      <c r="AB161" s="217"/>
      <c r="AC161" s="217"/>
      <c r="AD161" s="217"/>
    </row>
    <row r="162" spans="1:30" ht="12" customHeight="1" x14ac:dyDescent="0.2">
      <c r="A162" s="189" t="s">
        <v>48</v>
      </c>
      <c r="B162" s="197">
        <v>4.9345699999999999</v>
      </c>
      <c r="C162" s="197">
        <v>1.3011330000000001</v>
      </c>
      <c r="D162" s="197">
        <v>5.7497910000000001</v>
      </c>
      <c r="E162" s="197">
        <v>11.507614999999999</v>
      </c>
      <c r="F162" s="197">
        <v>10.334493999999999</v>
      </c>
      <c r="G162" s="197"/>
      <c r="H162" s="197"/>
      <c r="I162" s="197"/>
      <c r="J162" s="197"/>
      <c r="K162" s="197"/>
      <c r="L162" s="197"/>
      <c r="M162" s="197"/>
      <c r="N162" s="197"/>
      <c r="O162" s="197"/>
      <c r="P162" s="197"/>
      <c r="Q162" s="197"/>
      <c r="R162" s="197"/>
      <c r="S162" s="197"/>
      <c r="T162" s="197"/>
      <c r="U162" s="217"/>
      <c r="V162" s="217"/>
      <c r="W162" s="217"/>
      <c r="X162" s="217"/>
      <c r="Y162" s="217"/>
      <c r="Z162" s="217"/>
      <c r="AA162" s="217"/>
      <c r="AB162" s="217"/>
      <c r="AC162" s="217"/>
      <c r="AD162" s="217"/>
    </row>
    <row r="163" spans="1:30" ht="12" customHeight="1" x14ac:dyDescent="0.2">
      <c r="A163" s="191" t="s">
        <v>38</v>
      </c>
      <c r="B163" s="198">
        <v>7.6341489999999999</v>
      </c>
      <c r="C163" s="198">
        <v>13.608017</v>
      </c>
      <c r="D163" s="198">
        <v>13.814063000000001</v>
      </c>
      <c r="E163" s="198">
        <v>27.418963000000002</v>
      </c>
      <c r="F163" s="198">
        <v>19.10436</v>
      </c>
      <c r="G163" s="198"/>
      <c r="H163" s="198"/>
      <c r="I163" s="198"/>
      <c r="J163" s="198"/>
      <c r="K163" s="198"/>
      <c r="L163" s="198"/>
      <c r="M163" s="198"/>
      <c r="N163" s="198"/>
      <c r="O163" s="198"/>
      <c r="P163" s="198"/>
      <c r="Q163" s="198"/>
      <c r="R163" s="198"/>
      <c r="S163" s="198"/>
      <c r="T163" s="198"/>
      <c r="U163" s="217"/>
      <c r="V163" s="217"/>
      <c r="W163" s="217"/>
      <c r="X163" s="217"/>
      <c r="Y163" s="217"/>
      <c r="Z163" s="217"/>
      <c r="AA163" s="217"/>
      <c r="AB163" s="217"/>
      <c r="AC163" s="217"/>
      <c r="AD163" s="217"/>
    </row>
    <row r="164" spans="1:30" ht="12" customHeight="1" x14ac:dyDescent="0.2">
      <c r="A164" s="189" t="s">
        <v>37</v>
      </c>
      <c r="B164" s="197">
        <v>87.063980000000001</v>
      </c>
      <c r="C164" s="197">
        <v>44.624772999999998</v>
      </c>
      <c r="D164" s="197">
        <v>4.3610179999999996</v>
      </c>
      <c r="E164" s="197">
        <v>4.2364319999999998</v>
      </c>
      <c r="F164" s="197">
        <v>5.8291019999999998</v>
      </c>
      <c r="G164" s="197"/>
      <c r="H164" s="197"/>
      <c r="I164" s="197"/>
      <c r="J164" s="197"/>
      <c r="K164" s="197"/>
      <c r="L164" s="197"/>
      <c r="M164" s="197"/>
      <c r="N164" s="197"/>
      <c r="O164" s="197"/>
      <c r="P164" s="197"/>
      <c r="Q164" s="197"/>
      <c r="R164" s="197"/>
      <c r="S164" s="197"/>
      <c r="T164" s="197"/>
      <c r="U164" s="217"/>
      <c r="V164" s="217"/>
      <c r="W164" s="217"/>
      <c r="X164" s="217"/>
      <c r="Y164" s="217"/>
      <c r="Z164" s="217"/>
      <c r="AA164" s="217"/>
      <c r="AB164" s="217"/>
      <c r="AC164" s="217"/>
      <c r="AD164" s="217"/>
    </row>
    <row r="165" spans="1:30" ht="12" customHeight="1" x14ac:dyDescent="0.2">
      <c r="A165" s="191" t="s">
        <v>54</v>
      </c>
      <c r="B165" s="198">
        <v>1.482299</v>
      </c>
      <c r="C165" s="198">
        <v>1.737269</v>
      </c>
      <c r="D165" s="198">
        <v>1.8050889999999999</v>
      </c>
      <c r="E165" s="198">
        <v>2.6984059999999999</v>
      </c>
      <c r="F165" s="198">
        <v>2.517852</v>
      </c>
      <c r="G165" s="198"/>
      <c r="H165" s="198"/>
      <c r="I165" s="198"/>
      <c r="J165" s="198"/>
      <c r="K165" s="198"/>
      <c r="L165" s="198"/>
      <c r="M165" s="198"/>
      <c r="N165" s="198"/>
      <c r="O165" s="198"/>
      <c r="P165" s="198"/>
      <c r="Q165" s="198"/>
      <c r="R165" s="198"/>
      <c r="S165" s="198"/>
      <c r="T165" s="198"/>
      <c r="U165" s="217"/>
      <c r="V165" s="217"/>
      <c r="W165" s="217"/>
      <c r="X165" s="217"/>
      <c r="Y165" s="217"/>
      <c r="Z165" s="217"/>
      <c r="AA165" s="217"/>
      <c r="AB165" s="217"/>
      <c r="AC165" s="217"/>
      <c r="AD165" s="217"/>
    </row>
    <row r="166" spans="1:30" ht="12" customHeight="1" x14ac:dyDescent="0.2">
      <c r="A166" s="189" t="s">
        <v>59</v>
      </c>
      <c r="B166" s="197">
        <v>0.208125</v>
      </c>
      <c r="C166" s="197">
        <v>0</v>
      </c>
      <c r="D166" s="197">
        <v>0</v>
      </c>
      <c r="E166" s="197">
        <v>0</v>
      </c>
      <c r="F166" s="197">
        <v>0</v>
      </c>
      <c r="G166" s="197"/>
      <c r="H166" s="197"/>
      <c r="I166" s="197"/>
      <c r="J166" s="197"/>
      <c r="K166" s="197"/>
      <c r="L166" s="197"/>
      <c r="M166" s="197"/>
      <c r="N166" s="197"/>
      <c r="O166" s="197"/>
      <c r="P166" s="197"/>
      <c r="Q166" s="197"/>
      <c r="R166" s="197"/>
      <c r="S166" s="197"/>
      <c r="T166" s="197"/>
      <c r="U166" s="217"/>
      <c r="V166" s="217"/>
      <c r="W166" s="217"/>
      <c r="X166" s="217"/>
      <c r="Y166" s="217"/>
      <c r="Z166" s="217"/>
      <c r="AA166" s="217"/>
      <c r="AB166" s="217"/>
      <c r="AC166" s="217"/>
      <c r="AD166" s="217"/>
    </row>
    <row r="167" spans="1:30" ht="12" customHeight="1" x14ac:dyDescent="0.2">
      <c r="A167" s="191" t="s">
        <v>47</v>
      </c>
      <c r="B167" s="198">
        <v>0.67459899999999995</v>
      </c>
      <c r="C167" s="198">
        <v>3.248694</v>
      </c>
      <c r="D167" s="198">
        <v>11.001128</v>
      </c>
      <c r="E167" s="198">
        <v>11.861052000000001</v>
      </c>
      <c r="F167" s="198">
        <v>9.5710560000000005</v>
      </c>
      <c r="G167" s="198"/>
      <c r="H167" s="198"/>
      <c r="I167" s="198"/>
      <c r="J167" s="198"/>
      <c r="K167" s="198"/>
      <c r="L167" s="198"/>
      <c r="M167" s="198"/>
      <c r="N167" s="198"/>
      <c r="O167" s="198"/>
      <c r="P167" s="198"/>
      <c r="Q167" s="198"/>
      <c r="R167" s="198"/>
      <c r="S167" s="198"/>
      <c r="T167" s="198"/>
      <c r="U167" s="217"/>
      <c r="V167" s="217"/>
      <c r="W167" s="217"/>
      <c r="X167" s="217"/>
      <c r="Y167" s="217"/>
      <c r="Z167" s="217"/>
      <c r="AA167" s="217"/>
      <c r="AB167" s="217"/>
      <c r="AC167" s="217"/>
      <c r="AD167" s="217"/>
    </row>
    <row r="168" spans="1:30" ht="12" customHeight="1" x14ac:dyDescent="0.2">
      <c r="A168" s="189" t="s">
        <v>53</v>
      </c>
      <c r="B168" s="197">
        <v>3.3799999999999997E-2</v>
      </c>
      <c r="C168" s="197">
        <v>0.125444</v>
      </c>
      <c r="D168" s="197">
        <v>6.7130000000000002E-3</v>
      </c>
      <c r="E168" s="197">
        <v>7.4149999999999997E-3</v>
      </c>
      <c r="F168" s="197">
        <v>0.225632</v>
      </c>
      <c r="G168" s="197"/>
      <c r="H168" s="197"/>
      <c r="I168" s="197"/>
      <c r="J168" s="197"/>
      <c r="K168" s="197"/>
      <c r="L168" s="197"/>
      <c r="M168" s="197"/>
      <c r="N168" s="197"/>
      <c r="O168" s="197"/>
      <c r="P168" s="197"/>
      <c r="Q168" s="197"/>
      <c r="R168" s="197"/>
      <c r="S168" s="197"/>
      <c r="T168" s="197"/>
      <c r="U168" s="217"/>
      <c r="V168" s="217"/>
      <c r="W168" s="217"/>
      <c r="X168" s="217"/>
      <c r="Y168" s="217"/>
      <c r="Z168" s="217"/>
      <c r="AA168" s="217"/>
      <c r="AB168" s="217"/>
      <c r="AC168" s="217"/>
      <c r="AD168" s="217"/>
    </row>
    <row r="169" spans="1:30" ht="12" customHeight="1" x14ac:dyDescent="0.2">
      <c r="A169" s="191" t="s">
        <v>51</v>
      </c>
      <c r="B169" s="198">
        <v>0.38234299999999999</v>
      </c>
      <c r="C169" s="198">
        <v>0.57231100000000001</v>
      </c>
      <c r="D169" s="198">
        <v>0</v>
      </c>
      <c r="E169" s="198">
        <v>0</v>
      </c>
      <c r="F169" s="198">
        <v>3.361488</v>
      </c>
      <c r="G169" s="198"/>
      <c r="H169" s="198"/>
      <c r="I169" s="198"/>
      <c r="J169" s="198"/>
      <c r="K169" s="198"/>
      <c r="L169" s="198"/>
      <c r="M169" s="198"/>
      <c r="N169" s="198"/>
      <c r="O169" s="198"/>
      <c r="P169" s="198"/>
      <c r="Q169" s="198"/>
      <c r="R169" s="198"/>
      <c r="S169" s="198"/>
      <c r="T169" s="198"/>
      <c r="U169" s="217"/>
      <c r="V169" s="217"/>
      <c r="W169" s="217"/>
      <c r="X169" s="217"/>
      <c r="Y169" s="217"/>
      <c r="Z169" s="217"/>
      <c r="AA169" s="217"/>
      <c r="AB169" s="217"/>
      <c r="AC169" s="217"/>
      <c r="AD169" s="217"/>
    </row>
    <row r="170" spans="1:30" ht="12" customHeight="1" x14ac:dyDescent="0.2">
      <c r="A170" s="204" t="s">
        <v>58</v>
      </c>
      <c r="B170" s="206">
        <v>0</v>
      </c>
      <c r="C170" s="206">
        <v>0</v>
      </c>
      <c r="D170" s="206">
        <v>0</v>
      </c>
      <c r="E170" s="206">
        <v>0</v>
      </c>
      <c r="F170" s="206">
        <v>0</v>
      </c>
      <c r="G170" s="206"/>
      <c r="H170" s="206"/>
      <c r="I170" s="206"/>
      <c r="J170" s="206"/>
      <c r="K170" s="206"/>
      <c r="L170" s="206"/>
      <c r="M170" s="206"/>
      <c r="N170" s="206"/>
      <c r="O170" s="206"/>
      <c r="P170" s="206"/>
      <c r="Q170" s="206"/>
      <c r="R170" s="206"/>
      <c r="S170" s="206"/>
      <c r="T170" s="206"/>
      <c r="U170" s="217"/>
      <c r="V170" s="217"/>
      <c r="W170" s="217"/>
      <c r="X170" s="217"/>
      <c r="Y170" s="217"/>
      <c r="Z170" s="217"/>
      <c r="AA170" s="217"/>
      <c r="AB170" s="217"/>
      <c r="AC170" s="217"/>
      <c r="AD170" s="217"/>
    </row>
    <row r="173" spans="1:30" ht="12" customHeight="1" x14ac:dyDescent="0.2">
      <c r="A173" s="2" t="s">
        <v>605</v>
      </c>
    </row>
    <row r="174" spans="1:30" ht="12" customHeight="1" x14ac:dyDescent="0.2">
      <c r="A174" s="5" t="s">
        <v>116</v>
      </c>
      <c r="B174" s="6">
        <f t="shared" ref="B174:C174" si="16">B193/B$38</f>
        <v>0.25001564054126918</v>
      </c>
      <c r="C174" s="6">
        <f t="shared" si="16"/>
        <v>0.21982652344105197</v>
      </c>
      <c r="D174" s="6">
        <f t="shared" ref="D174:T174" si="17">D193/D$38</f>
        <v>0.22032585323645346</v>
      </c>
      <c r="E174" s="6">
        <f t="shared" si="17"/>
        <v>0.2076040614543225</v>
      </c>
      <c r="F174" s="6">
        <f t="shared" si="17"/>
        <v>0.16468107070794422</v>
      </c>
      <c r="G174" s="6"/>
      <c r="H174" s="6"/>
      <c r="I174" s="6"/>
      <c r="J174" s="6"/>
      <c r="K174" s="6"/>
      <c r="L174" s="6"/>
      <c r="M174" s="6"/>
      <c r="N174" s="6"/>
      <c r="O174" s="6"/>
      <c r="P174" s="6"/>
      <c r="Q174" s="6"/>
      <c r="R174" s="6"/>
      <c r="S174" s="6"/>
      <c r="T174" s="6"/>
    </row>
    <row r="175" spans="1:30" ht="12" customHeight="1" x14ac:dyDescent="0.2">
      <c r="A175" s="5" t="s">
        <v>117</v>
      </c>
      <c r="B175" s="6">
        <f t="shared" ref="B175:C175" si="18">B195/B$40</f>
        <v>9.7352143231554625E-2</v>
      </c>
      <c r="C175" s="6">
        <f t="shared" si="18"/>
        <v>0.1673553582078057</v>
      </c>
      <c r="D175" s="6">
        <f t="shared" ref="D175:T175" si="19">D195/D$40</f>
        <v>0.14523307881616321</v>
      </c>
      <c r="E175" s="6">
        <f t="shared" si="19"/>
        <v>0.11505523814130572</v>
      </c>
      <c r="F175" s="6">
        <f t="shared" si="19"/>
        <v>8.2078138935863382E-2</v>
      </c>
      <c r="G175" s="6"/>
      <c r="H175" s="6"/>
      <c r="I175" s="6"/>
      <c r="J175" s="6"/>
      <c r="K175" s="6"/>
      <c r="L175" s="6"/>
      <c r="M175" s="6"/>
      <c r="N175" s="6"/>
      <c r="O175" s="6"/>
      <c r="P175" s="6"/>
      <c r="Q175" s="6"/>
      <c r="R175" s="6"/>
      <c r="S175" s="6"/>
      <c r="T175" s="6"/>
    </row>
    <row r="176" spans="1:30" ht="12" customHeight="1" x14ac:dyDescent="0.2">
      <c r="A176" s="2" t="s">
        <v>614</v>
      </c>
    </row>
    <row r="177" spans="1:30" ht="12" customHeight="1" x14ac:dyDescent="0.2">
      <c r="A177" s="193" t="s">
        <v>14</v>
      </c>
      <c r="B177" s="194" t="s">
        <v>15</v>
      </c>
      <c r="C177" s="194" t="s">
        <v>16</v>
      </c>
      <c r="D177" s="194" t="s">
        <v>17</v>
      </c>
      <c r="E177" s="194" t="s">
        <v>18</v>
      </c>
      <c r="F177" s="194" t="s">
        <v>19</v>
      </c>
      <c r="G177" s="194"/>
      <c r="H177" s="194"/>
      <c r="I177" s="194"/>
      <c r="J177" s="194"/>
      <c r="K177" s="194"/>
      <c r="L177" s="194"/>
      <c r="M177" s="194"/>
      <c r="N177" s="194"/>
      <c r="O177" s="194"/>
      <c r="P177" s="194"/>
      <c r="Q177" s="194"/>
      <c r="R177" s="194"/>
      <c r="S177" s="194"/>
      <c r="T177" s="194"/>
    </row>
    <row r="178" spans="1:30" ht="12" customHeight="1" x14ac:dyDescent="0.2">
      <c r="A178" s="196" t="s">
        <v>32</v>
      </c>
      <c r="B178" s="194"/>
      <c r="C178" s="194"/>
      <c r="D178" s="194"/>
      <c r="E178" s="194"/>
      <c r="F178" s="194"/>
      <c r="G178" s="194"/>
      <c r="H178" s="194"/>
      <c r="I178" s="194"/>
      <c r="J178" s="194"/>
      <c r="K178" s="194"/>
      <c r="L178" s="194"/>
      <c r="M178" s="194"/>
      <c r="N178" s="194"/>
      <c r="O178" s="194"/>
      <c r="P178" s="194"/>
      <c r="Q178" s="194"/>
      <c r="R178" s="194"/>
      <c r="S178" s="194"/>
      <c r="T178" s="194"/>
    </row>
    <row r="179" spans="1:30" ht="12" customHeight="1" x14ac:dyDescent="0.2">
      <c r="A179" s="189" t="s">
        <v>41</v>
      </c>
      <c r="B179" s="197">
        <v>14.000031999999999</v>
      </c>
      <c r="C179" s="197">
        <v>34.735792000000004</v>
      </c>
      <c r="D179" s="197">
        <v>24.058862000000001</v>
      </c>
      <c r="E179" s="197">
        <v>54.051955999999997</v>
      </c>
      <c r="F179" s="197">
        <v>34.226002000000001</v>
      </c>
      <c r="G179" s="197"/>
      <c r="H179" s="197"/>
      <c r="I179" s="197"/>
      <c r="J179" s="197"/>
      <c r="K179" s="197"/>
      <c r="L179" s="197"/>
      <c r="M179" s="197"/>
      <c r="N179" s="197"/>
      <c r="O179" s="197"/>
      <c r="P179" s="197"/>
      <c r="Q179" s="197"/>
      <c r="R179" s="197"/>
      <c r="S179" s="197"/>
      <c r="T179" s="197"/>
      <c r="U179" s="218"/>
      <c r="V179" s="218"/>
      <c r="W179" s="218"/>
      <c r="X179" s="218"/>
      <c r="Y179" s="218"/>
      <c r="Z179" s="218"/>
      <c r="AA179" s="218"/>
      <c r="AB179" s="218"/>
      <c r="AC179" s="218"/>
      <c r="AD179" s="218"/>
    </row>
    <row r="180" spans="1:30" ht="12" customHeight="1" x14ac:dyDescent="0.2">
      <c r="A180" s="191" t="s">
        <v>42</v>
      </c>
      <c r="B180" s="198">
        <v>130.61839900000001</v>
      </c>
      <c r="C180" s="198">
        <v>232.60442900000001</v>
      </c>
      <c r="D180" s="198">
        <v>206.951168</v>
      </c>
      <c r="E180" s="198">
        <v>146.60033799999999</v>
      </c>
      <c r="F180" s="198">
        <v>191.84254100000001</v>
      </c>
      <c r="G180" s="198"/>
      <c r="H180" s="198"/>
      <c r="I180" s="198"/>
      <c r="J180" s="198"/>
      <c r="K180" s="198"/>
      <c r="L180" s="198"/>
      <c r="M180" s="198"/>
      <c r="N180" s="198"/>
      <c r="O180" s="198"/>
      <c r="P180" s="198"/>
      <c r="Q180" s="198"/>
      <c r="R180" s="198"/>
      <c r="S180" s="198"/>
      <c r="T180" s="198"/>
      <c r="U180" s="218"/>
      <c r="V180" s="218"/>
      <c r="W180" s="218"/>
      <c r="X180" s="218"/>
      <c r="Y180" s="218"/>
      <c r="Z180" s="218"/>
      <c r="AA180" s="218"/>
      <c r="AB180" s="218"/>
      <c r="AC180" s="218"/>
      <c r="AD180" s="218"/>
    </row>
    <row r="181" spans="1:30" ht="12" customHeight="1" x14ac:dyDescent="0.2">
      <c r="A181" s="189" t="s">
        <v>56</v>
      </c>
      <c r="B181" s="197">
        <v>32.374850000000002</v>
      </c>
      <c r="C181" s="197">
        <v>72.757155999999995</v>
      </c>
      <c r="D181" s="197">
        <v>56.753990999999999</v>
      </c>
      <c r="E181" s="197">
        <v>40.128928999999999</v>
      </c>
      <c r="F181" s="197">
        <v>35.121589999999998</v>
      </c>
      <c r="G181" s="197"/>
      <c r="H181" s="197"/>
      <c r="I181" s="197"/>
      <c r="J181" s="197"/>
      <c r="K181" s="197"/>
      <c r="L181" s="197"/>
      <c r="M181" s="197"/>
      <c r="N181" s="197"/>
      <c r="O181" s="197"/>
      <c r="P181" s="197"/>
      <c r="Q181" s="197"/>
      <c r="R181" s="197"/>
      <c r="S181" s="197"/>
      <c r="T181" s="197"/>
      <c r="U181" s="218"/>
      <c r="V181" s="218"/>
      <c r="W181" s="218"/>
      <c r="X181" s="218"/>
      <c r="Y181" s="218"/>
      <c r="Z181" s="218"/>
      <c r="AA181" s="218"/>
      <c r="AB181" s="218"/>
      <c r="AC181" s="218"/>
      <c r="AD181" s="218"/>
    </row>
    <row r="182" spans="1:30" ht="12" customHeight="1" x14ac:dyDescent="0.2">
      <c r="A182" s="191" t="s">
        <v>45</v>
      </c>
      <c r="B182" s="198">
        <v>720.49310200000002</v>
      </c>
      <c r="C182" s="198">
        <v>865.38596700000005</v>
      </c>
      <c r="D182" s="198">
        <v>878.10904200000004</v>
      </c>
      <c r="E182" s="198">
        <v>914.18043999999998</v>
      </c>
      <c r="F182" s="198">
        <v>659.56851800000004</v>
      </c>
      <c r="G182" s="198"/>
      <c r="H182" s="198"/>
      <c r="I182" s="198"/>
      <c r="J182" s="198"/>
      <c r="K182" s="198"/>
      <c r="L182" s="198"/>
      <c r="M182" s="198"/>
      <c r="N182" s="198"/>
      <c r="O182" s="198"/>
      <c r="P182" s="198"/>
      <c r="Q182" s="198"/>
      <c r="R182" s="198"/>
      <c r="S182" s="198"/>
      <c r="T182" s="198"/>
      <c r="U182" s="218"/>
      <c r="V182" s="218"/>
      <c r="W182" s="218"/>
      <c r="X182" s="218"/>
      <c r="Y182" s="218"/>
      <c r="Z182" s="218"/>
      <c r="AA182" s="218"/>
      <c r="AB182" s="218"/>
      <c r="AC182" s="218"/>
      <c r="AD182" s="218"/>
    </row>
    <row r="183" spans="1:30" ht="12" customHeight="1" x14ac:dyDescent="0.2">
      <c r="A183" s="189" t="s">
        <v>55</v>
      </c>
      <c r="B183" s="197">
        <v>2314.978881</v>
      </c>
      <c r="C183" s="197">
        <v>2193.1164800000001</v>
      </c>
      <c r="D183" s="197">
        <v>3214.703117</v>
      </c>
      <c r="E183" s="197">
        <v>4413.2179260000003</v>
      </c>
      <c r="F183" s="197">
        <v>6394.5694130000002</v>
      </c>
      <c r="G183" s="197"/>
      <c r="H183" s="197"/>
      <c r="I183" s="197"/>
      <c r="J183" s="197"/>
      <c r="K183" s="197"/>
      <c r="L183" s="197"/>
      <c r="M183" s="197"/>
      <c r="N183" s="197"/>
      <c r="O183" s="197"/>
      <c r="P183" s="197"/>
      <c r="Q183" s="197"/>
      <c r="R183" s="197"/>
      <c r="S183" s="197"/>
      <c r="T183" s="197"/>
      <c r="U183" s="218"/>
      <c r="V183" s="218"/>
      <c r="W183" s="218"/>
      <c r="X183" s="218"/>
      <c r="Y183" s="218"/>
      <c r="Z183" s="218"/>
      <c r="AA183" s="218"/>
      <c r="AB183" s="218"/>
      <c r="AC183" s="218"/>
      <c r="AD183" s="218"/>
    </row>
    <row r="184" spans="1:30" ht="12" customHeight="1" x14ac:dyDescent="0.2">
      <c r="A184" s="191" t="s">
        <v>43</v>
      </c>
      <c r="B184" s="198">
        <v>2574.7638609999999</v>
      </c>
      <c r="C184" s="198">
        <v>3397.1976220000001</v>
      </c>
      <c r="D184" s="198">
        <v>3343.6355159999998</v>
      </c>
      <c r="E184" s="198">
        <v>2641.1525350000002</v>
      </c>
      <c r="F184" s="198">
        <v>3401.5537939999999</v>
      </c>
      <c r="G184" s="198"/>
      <c r="H184" s="198"/>
      <c r="I184" s="198"/>
      <c r="J184" s="198"/>
      <c r="K184" s="198"/>
      <c r="L184" s="198"/>
      <c r="M184" s="198"/>
      <c r="N184" s="198"/>
      <c r="O184" s="198"/>
      <c r="P184" s="198"/>
      <c r="Q184" s="198"/>
      <c r="R184" s="198"/>
      <c r="S184" s="198"/>
      <c r="T184" s="198"/>
      <c r="U184" s="218"/>
      <c r="V184" s="218"/>
      <c r="W184" s="218"/>
      <c r="X184" s="218"/>
      <c r="Y184" s="218"/>
      <c r="Z184" s="218"/>
      <c r="AA184" s="218"/>
      <c r="AB184" s="218"/>
      <c r="AC184" s="218"/>
      <c r="AD184" s="218"/>
    </row>
    <row r="185" spans="1:30" ht="12" customHeight="1" x14ac:dyDescent="0.2">
      <c r="A185" s="189" t="s">
        <v>40</v>
      </c>
      <c r="B185" s="197">
        <v>199.35801000000001</v>
      </c>
      <c r="C185" s="197">
        <v>284.09353800000002</v>
      </c>
      <c r="D185" s="197">
        <v>377.31600900000001</v>
      </c>
      <c r="E185" s="197">
        <v>383.14669199999997</v>
      </c>
      <c r="F185" s="197">
        <v>396.27742899999998</v>
      </c>
      <c r="G185" s="197"/>
      <c r="H185" s="197"/>
      <c r="I185" s="197"/>
      <c r="J185" s="197"/>
      <c r="K185" s="197"/>
      <c r="L185" s="197"/>
      <c r="M185" s="197"/>
      <c r="N185" s="197"/>
      <c r="O185" s="197"/>
      <c r="P185" s="197"/>
      <c r="Q185" s="197"/>
      <c r="R185" s="197"/>
      <c r="S185" s="197"/>
      <c r="T185" s="197"/>
      <c r="U185" s="218"/>
      <c r="V185" s="218"/>
      <c r="W185" s="218"/>
      <c r="X185" s="218"/>
      <c r="Y185" s="218"/>
      <c r="Z185" s="218"/>
      <c r="AA185" s="218"/>
      <c r="AB185" s="218"/>
      <c r="AC185" s="218"/>
      <c r="AD185" s="218"/>
    </row>
    <row r="186" spans="1:30" ht="12" customHeight="1" x14ac:dyDescent="0.2">
      <c r="A186" s="191" t="s">
        <v>44</v>
      </c>
      <c r="B186" s="198">
        <v>22.949254</v>
      </c>
      <c r="C186" s="198">
        <v>40.960835000000003</v>
      </c>
      <c r="D186" s="198">
        <v>49.526178000000002</v>
      </c>
      <c r="E186" s="198">
        <v>30.255374</v>
      </c>
      <c r="F186" s="198">
        <v>18.656327000000001</v>
      </c>
      <c r="G186" s="198"/>
      <c r="H186" s="198"/>
      <c r="I186" s="198"/>
      <c r="J186" s="198"/>
      <c r="K186" s="198"/>
      <c r="L186" s="198"/>
      <c r="M186" s="198"/>
      <c r="N186" s="198"/>
      <c r="O186" s="198"/>
      <c r="P186" s="198"/>
      <c r="Q186" s="198"/>
      <c r="R186" s="198"/>
      <c r="S186" s="198"/>
      <c r="T186" s="198"/>
      <c r="U186" s="218"/>
      <c r="V186" s="218"/>
      <c r="W186" s="218"/>
      <c r="X186" s="218"/>
      <c r="Y186" s="218"/>
      <c r="Z186" s="218"/>
      <c r="AA186" s="218"/>
      <c r="AB186" s="218"/>
      <c r="AC186" s="218"/>
      <c r="AD186" s="218"/>
    </row>
    <row r="187" spans="1:30" ht="12" customHeight="1" x14ac:dyDescent="0.2">
      <c r="A187" s="189" t="s">
        <v>52</v>
      </c>
      <c r="B187" s="197">
        <v>514.64986499999998</v>
      </c>
      <c r="C187" s="197">
        <v>590.89639199999999</v>
      </c>
      <c r="D187" s="197">
        <v>744.83042799999998</v>
      </c>
      <c r="E187" s="197">
        <v>1034.0584369999999</v>
      </c>
      <c r="F187" s="197">
        <v>1175.5735340000001</v>
      </c>
      <c r="G187" s="197"/>
      <c r="H187" s="197"/>
      <c r="I187" s="197"/>
      <c r="J187" s="197"/>
      <c r="K187" s="197"/>
      <c r="L187" s="197"/>
      <c r="M187" s="197"/>
      <c r="N187" s="197"/>
      <c r="O187" s="197"/>
      <c r="P187" s="197"/>
      <c r="Q187" s="197"/>
      <c r="R187" s="197"/>
      <c r="S187" s="197"/>
      <c r="T187" s="197"/>
      <c r="U187" s="218"/>
      <c r="V187" s="218"/>
      <c r="W187" s="218"/>
      <c r="X187" s="218"/>
      <c r="Y187" s="218"/>
      <c r="Z187" s="218"/>
      <c r="AA187" s="218"/>
      <c r="AB187" s="218"/>
      <c r="AC187" s="218"/>
      <c r="AD187" s="218"/>
    </row>
    <row r="188" spans="1:30" ht="12" customHeight="1" x14ac:dyDescent="0.2">
      <c r="A188" s="191" t="s">
        <v>50</v>
      </c>
      <c r="B188" s="198">
        <v>3490.8645540000002</v>
      </c>
      <c r="C188" s="198">
        <v>2455.474929</v>
      </c>
      <c r="D188" s="198">
        <v>2339.9919460000001</v>
      </c>
      <c r="E188" s="198">
        <v>2722.0177749999998</v>
      </c>
      <c r="F188" s="198">
        <v>3177.80519</v>
      </c>
      <c r="G188" s="198"/>
      <c r="H188" s="198"/>
      <c r="I188" s="198"/>
      <c r="J188" s="198"/>
      <c r="K188" s="198"/>
      <c r="L188" s="198"/>
      <c r="M188" s="198"/>
      <c r="N188" s="198"/>
      <c r="O188" s="198"/>
      <c r="P188" s="198"/>
      <c r="Q188" s="198"/>
      <c r="R188" s="198"/>
      <c r="S188" s="198"/>
      <c r="T188" s="198"/>
      <c r="U188" s="218"/>
      <c r="V188" s="218"/>
      <c r="W188" s="218"/>
      <c r="X188" s="218"/>
      <c r="Y188" s="218"/>
      <c r="Z188" s="218"/>
      <c r="AA188" s="218"/>
      <c r="AB188" s="218"/>
      <c r="AC188" s="218"/>
      <c r="AD188" s="218"/>
    </row>
    <row r="189" spans="1:30" ht="12" customHeight="1" x14ac:dyDescent="0.2">
      <c r="A189" s="189" t="s">
        <v>39</v>
      </c>
      <c r="B189" s="197">
        <v>553.35897599999998</v>
      </c>
      <c r="C189" s="197">
        <v>521.98010799999997</v>
      </c>
      <c r="D189" s="197">
        <v>850.31652899999995</v>
      </c>
      <c r="E189" s="197">
        <v>705.45059400000002</v>
      </c>
      <c r="F189" s="197">
        <v>763.93042100000002</v>
      </c>
      <c r="G189" s="197"/>
      <c r="H189" s="197"/>
      <c r="I189" s="197"/>
      <c r="J189" s="197"/>
      <c r="K189" s="197"/>
      <c r="L189" s="197"/>
      <c r="M189" s="197"/>
      <c r="N189" s="197"/>
      <c r="O189" s="197"/>
      <c r="P189" s="197"/>
      <c r="Q189" s="197"/>
      <c r="R189" s="197"/>
      <c r="S189" s="197"/>
      <c r="T189" s="197"/>
      <c r="U189" s="218"/>
      <c r="V189" s="218"/>
      <c r="W189" s="218"/>
      <c r="X189" s="218"/>
      <c r="Y189" s="218"/>
      <c r="Z189" s="218"/>
      <c r="AA189" s="218"/>
      <c r="AB189" s="218"/>
      <c r="AC189" s="218"/>
      <c r="AD189" s="218"/>
    </row>
    <row r="190" spans="1:30" ht="12" customHeight="1" x14ac:dyDescent="0.2">
      <c r="A190" s="191" t="s">
        <v>57</v>
      </c>
      <c r="B190" s="198">
        <v>33.539234999999998</v>
      </c>
      <c r="C190" s="198">
        <v>50.622284000000001</v>
      </c>
      <c r="D190" s="198">
        <v>40.435423999999998</v>
      </c>
      <c r="E190" s="198">
        <v>35.277656999999998</v>
      </c>
      <c r="F190" s="198">
        <v>29.4055</v>
      </c>
      <c r="G190" s="198"/>
      <c r="H190" s="198"/>
      <c r="I190" s="198"/>
      <c r="J190" s="198"/>
      <c r="K190" s="198"/>
      <c r="L190" s="198"/>
      <c r="M190" s="198"/>
      <c r="N190" s="198"/>
      <c r="O190" s="198"/>
      <c r="P190" s="198"/>
      <c r="Q190" s="198"/>
      <c r="R190" s="198"/>
      <c r="S190" s="198"/>
      <c r="T190" s="198"/>
      <c r="U190" s="218"/>
      <c r="V190" s="218"/>
      <c r="W190" s="218"/>
      <c r="X190" s="218"/>
      <c r="Y190" s="218"/>
      <c r="Z190" s="218"/>
      <c r="AA190" s="218"/>
      <c r="AB190" s="218"/>
      <c r="AC190" s="218"/>
      <c r="AD190" s="218"/>
    </row>
    <row r="191" spans="1:30" ht="12" customHeight="1" x14ac:dyDescent="0.2">
      <c r="A191" s="189" t="s">
        <v>49</v>
      </c>
      <c r="B191" s="197">
        <v>34.669772999999999</v>
      </c>
      <c r="C191" s="197">
        <v>46.481661000000003</v>
      </c>
      <c r="D191" s="197">
        <v>47.312609999999999</v>
      </c>
      <c r="E191" s="197">
        <v>43.179501999999999</v>
      </c>
      <c r="F191" s="197">
        <v>43.061312000000001</v>
      </c>
      <c r="G191" s="197"/>
      <c r="H191" s="197"/>
      <c r="I191" s="197"/>
      <c r="J191" s="197"/>
      <c r="K191" s="197"/>
      <c r="L191" s="197"/>
      <c r="M191" s="197"/>
      <c r="N191" s="197"/>
      <c r="O191" s="197"/>
      <c r="P191" s="197"/>
      <c r="Q191" s="197"/>
      <c r="R191" s="197"/>
      <c r="S191" s="197"/>
      <c r="T191" s="197"/>
      <c r="U191" s="218"/>
      <c r="V191" s="218"/>
      <c r="W191" s="218"/>
      <c r="X191" s="218"/>
      <c r="Y191" s="218"/>
      <c r="Z191" s="218"/>
      <c r="AA191" s="218"/>
      <c r="AB191" s="218"/>
      <c r="AC191" s="218"/>
      <c r="AD191" s="218"/>
    </row>
    <row r="192" spans="1:30" ht="12" customHeight="1" x14ac:dyDescent="0.2">
      <c r="A192" s="191" t="s">
        <v>46</v>
      </c>
      <c r="B192" s="198">
        <v>14.718621000000001</v>
      </c>
      <c r="C192" s="198">
        <v>9.8539069999999995</v>
      </c>
      <c r="D192" s="198">
        <v>9.0339580000000002</v>
      </c>
      <c r="E192" s="198">
        <v>18.204851999999999</v>
      </c>
      <c r="F192" s="198">
        <v>64.535898000000003</v>
      </c>
      <c r="G192" s="198"/>
      <c r="H192" s="198"/>
      <c r="I192" s="198"/>
      <c r="J192" s="198"/>
      <c r="K192" s="198"/>
      <c r="L192" s="198"/>
      <c r="M192" s="198"/>
      <c r="N192" s="198"/>
      <c r="O192" s="198"/>
      <c r="P192" s="198"/>
      <c r="Q192" s="198"/>
      <c r="R192" s="198"/>
      <c r="S192" s="198"/>
      <c r="T192" s="198"/>
      <c r="U192" s="218"/>
      <c r="V192" s="218"/>
      <c r="W192" s="218"/>
      <c r="X192" s="218"/>
      <c r="Y192" s="218"/>
      <c r="Z192" s="218"/>
      <c r="AA192" s="218"/>
      <c r="AB192" s="218"/>
      <c r="AC192" s="218"/>
      <c r="AD192" s="218"/>
    </row>
    <row r="193" spans="1:30" ht="12" customHeight="1" x14ac:dyDescent="0.2">
      <c r="A193" s="189" t="s">
        <v>48</v>
      </c>
      <c r="B193" s="197">
        <v>3725.3558910000002</v>
      </c>
      <c r="C193" s="197">
        <v>4235.4887360000002</v>
      </c>
      <c r="D193" s="197">
        <v>4684.5339610000001</v>
      </c>
      <c r="E193" s="197">
        <v>4663.0049280000003</v>
      </c>
      <c r="F193" s="197">
        <v>4000.3863569999999</v>
      </c>
      <c r="G193" s="197"/>
      <c r="H193" s="197"/>
      <c r="I193" s="197"/>
      <c r="J193" s="197"/>
      <c r="K193" s="197"/>
      <c r="L193" s="197"/>
      <c r="M193" s="197"/>
      <c r="N193" s="197"/>
      <c r="O193" s="197"/>
      <c r="P193" s="197"/>
      <c r="Q193" s="197"/>
      <c r="R193" s="197"/>
      <c r="S193" s="197"/>
      <c r="T193" s="197"/>
      <c r="U193" s="218"/>
      <c r="V193" s="218"/>
      <c r="W193" s="218"/>
      <c r="X193" s="218"/>
      <c r="Y193" s="218"/>
      <c r="Z193" s="218"/>
      <c r="AA193" s="218"/>
      <c r="AB193" s="218"/>
      <c r="AC193" s="218"/>
      <c r="AD193" s="218"/>
    </row>
    <row r="194" spans="1:30" ht="12" customHeight="1" x14ac:dyDescent="0.2">
      <c r="A194" s="191" t="s">
        <v>38</v>
      </c>
      <c r="B194" s="198">
        <v>381.69606299999998</v>
      </c>
      <c r="C194" s="198">
        <v>586.67314599999997</v>
      </c>
      <c r="D194" s="198">
        <v>626.12567100000001</v>
      </c>
      <c r="E194" s="198">
        <v>616.74233100000004</v>
      </c>
      <c r="F194" s="198">
        <v>804.02202799999998</v>
      </c>
      <c r="G194" s="198"/>
      <c r="H194" s="198"/>
      <c r="I194" s="198"/>
      <c r="J194" s="198"/>
      <c r="K194" s="198"/>
      <c r="L194" s="198"/>
      <c r="M194" s="198"/>
      <c r="N194" s="198"/>
      <c r="O194" s="198"/>
      <c r="P194" s="198"/>
      <c r="Q194" s="198"/>
      <c r="R194" s="198"/>
      <c r="S194" s="198"/>
      <c r="T194" s="198"/>
      <c r="U194" s="218"/>
      <c r="V194" s="218"/>
      <c r="W194" s="218"/>
      <c r="X194" s="218"/>
      <c r="Y194" s="218"/>
      <c r="Z194" s="218"/>
      <c r="AA194" s="218"/>
      <c r="AB194" s="218"/>
      <c r="AC194" s="218"/>
      <c r="AD194" s="218"/>
    </row>
    <row r="195" spans="1:30" ht="12" customHeight="1" x14ac:dyDescent="0.2">
      <c r="A195" s="189" t="s">
        <v>37</v>
      </c>
      <c r="B195" s="197">
        <v>334.72215599999998</v>
      </c>
      <c r="C195" s="197">
        <v>717.63528899999994</v>
      </c>
      <c r="D195" s="197">
        <v>982.07201099999997</v>
      </c>
      <c r="E195" s="197">
        <v>919.96629600000006</v>
      </c>
      <c r="F195" s="197">
        <v>916.92848800000002</v>
      </c>
      <c r="G195" s="197"/>
      <c r="H195" s="197"/>
      <c r="I195" s="197"/>
      <c r="J195" s="197"/>
      <c r="K195" s="197"/>
      <c r="L195" s="197"/>
      <c r="M195" s="197"/>
      <c r="N195" s="197"/>
      <c r="O195" s="197"/>
      <c r="P195" s="197"/>
      <c r="Q195" s="197"/>
      <c r="R195" s="197"/>
      <c r="S195" s="197"/>
      <c r="T195" s="197"/>
      <c r="U195" s="218"/>
      <c r="V195" s="218"/>
      <c r="W195" s="218"/>
      <c r="X195" s="218"/>
      <c r="Y195" s="218"/>
      <c r="Z195" s="218"/>
      <c r="AA195" s="218"/>
      <c r="AB195" s="218"/>
      <c r="AC195" s="218"/>
      <c r="AD195" s="218"/>
    </row>
    <row r="196" spans="1:30" ht="12" customHeight="1" x14ac:dyDescent="0.2">
      <c r="A196" s="191" t="s">
        <v>54</v>
      </c>
      <c r="B196" s="198">
        <v>28.888953000000001</v>
      </c>
      <c r="C196" s="198">
        <v>45.128929999999997</v>
      </c>
      <c r="D196" s="198">
        <v>61.465874999999997</v>
      </c>
      <c r="E196" s="198">
        <v>103.23835099999999</v>
      </c>
      <c r="F196" s="198">
        <v>45.357705000000003</v>
      </c>
      <c r="G196" s="198"/>
      <c r="H196" s="198"/>
      <c r="I196" s="198"/>
      <c r="J196" s="198"/>
      <c r="K196" s="198"/>
      <c r="L196" s="198"/>
      <c r="M196" s="198"/>
      <c r="N196" s="198"/>
      <c r="O196" s="198"/>
      <c r="P196" s="198"/>
      <c r="Q196" s="198"/>
      <c r="R196" s="198"/>
      <c r="S196" s="198"/>
      <c r="T196" s="198"/>
      <c r="U196" s="218"/>
      <c r="V196" s="218"/>
      <c r="W196" s="218"/>
      <c r="X196" s="218"/>
      <c r="Y196" s="218"/>
      <c r="Z196" s="218"/>
      <c r="AA196" s="218"/>
      <c r="AB196" s="218"/>
      <c r="AC196" s="218"/>
      <c r="AD196" s="218"/>
    </row>
    <row r="197" spans="1:30" ht="12" customHeight="1" x14ac:dyDescent="0.2">
      <c r="A197" s="189" t="s">
        <v>59</v>
      </c>
      <c r="B197" s="197">
        <v>2.4090000000000001E-3</v>
      </c>
      <c r="C197" s="197">
        <v>0</v>
      </c>
      <c r="D197" s="197">
        <v>4.0462610000000003</v>
      </c>
      <c r="E197" s="197">
        <v>102.250812</v>
      </c>
      <c r="F197" s="197">
        <v>0</v>
      </c>
      <c r="G197" s="197"/>
      <c r="H197" s="197"/>
      <c r="I197" s="197"/>
      <c r="J197" s="197"/>
      <c r="K197" s="197"/>
      <c r="L197" s="197"/>
      <c r="M197" s="197"/>
      <c r="N197" s="197"/>
      <c r="O197" s="197"/>
      <c r="P197" s="197"/>
      <c r="Q197" s="197"/>
      <c r="R197" s="197"/>
      <c r="S197" s="197"/>
      <c r="T197" s="197"/>
      <c r="U197" s="218"/>
      <c r="V197" s="218"/>
      <c r="W197" s="218"/>
      <c r="X197" s="218"/>
      <c r="Y197" s="218"/>
      <c r="Z197" s="218"/>
      <c r="AA197" s="218"/>
      <c r="AB197" s="218"/>
      <c r="AC197" s="218"/>
      <c r="AD197" s="218"/>
    </row>
    <row r="198" spans="1:30" ht="12" customHeight="1" x14ac:dyDescent="0.2">
      <c r="A198" s="191" t="s">
        <v>47</v>
      </c>
      <c r="B198" s="198">
        <v>183.53179499999999</v>
      </c>
      <c r="C198" s="198">
        <v>205.00278800000001</v>
      </c>
      <c r="D198" s="198">
        <v>276.67794800000001</v>
      </c>
      <c r="E198" s="198">
        <v>260.65267799999998</v>
      </c>
      <c r="F198" s="198">
        <v>316.83924300000001</v>
      </c>
      <c r="G198" s="198"/>
      <c r="H198" s="198"/>
      <c r="I198" s="198"/>
      <c r="J198" s="198"/>
      <c r="K198" s="198"/>
      <c r="L198" s="198"/>
      <c r="M198" s="198"/>
      <c r="N198" s="198"/>
      <c r="O198" s="198"/>
      <c r="P198" s="198"/>
      <c r="Q198" s="198"/>
      <c r="R198" s="198"/>
      <c r="S198" s="198"/>
      <c r="T198" s="198"/>
      <c r="U198" s="218"/>
      <c r="V198" s="218"/>
      <c r="W198" s="218"/>
      <c r="X198" s="218"/>
      <c r="Y198" s="218"/>
      <c r="Z198" s="218"/>
      <c r="AA198" s="218"/>
      <c r="AB198" s="218"/>
      <c r="AC198" s="218"/>
      <c r="AD198" s="218"/>
    </row>
    <row r="199" spans="1:30" ht="12" customHeight="1" x14ac:dyDescent="0.2">
      <c r="A199" s="189" t="s">
        <v>53</v>
      </c>
      <c r="B199" s="197">
        <v>2.633813</v>
      </c>
      <c r="C199" s="197">
        <v>2.2975560000000002</v>
      </c>
      <c r="D199" s="197">
        <v>2.8186879999999999</v>
      </c>
      <c r="E199" s="197">
        <v>5.2354070000000004</v>
      </c>
      <c r="F199" s="197">
        <v>4.3720759999999999</v>
      </c>
      <c r="G199" s="197"/>
      <c r="H199" s="197"/>
      <c r="I199" s="197"/>
      <c r="J199" s="197"/>
      <c r="K199" s="197"/>
      <c r="L199" s="197"/>
      <c r="M199" s="197"/>
      <c r="N199" s="197"/>
      <c r="O199" s="197"/>
      <c r="P199" s="197"/>
      <c r="Q199" s="197"/>
      <c r="R199" s="197"/>
      <c r="S199" s="197"/>
      <c r="T199" s="197"/>
      <c r="U199" s="218"/>
      <c r="V199" s="218"/>
      <c r="W199" s="218"/>
      <c r="X199" s="218"/>
      <c r="Y199" s="218"/>
      <c r="Z199" s="218"/>
      <c r="AA199" s="218"/>
      <c r="AB199" s="218"/>
      <c r="AC199" s="218"/>
      <c r="AD199" s="218"/>
    </row>
    <row r="200" spans="1:30" ht="12" customHeight="1" x14ac:dyDescent="0.2">
      <c r="A200" s="191" t="s">
        <v>51</v>
      </c>
      <c r="B200" s="198">
        <v>28.422319999999999</v>
      </c>
      <c r="C200" s="198">
        <v>403.12097</v>
      </c>
      <c r="D200" s="198">
        <v>0</v>
      </c>
      <c r="E200" s="198">
        <v>0</v>
      </c>
      <c r="F200" s="198">
        <v>163.97550799999999</v>
      </c>
      <c r="G200" s="198"/>
      <c r="H200" s="198"/>
      <c r="I200" s="198"/>
      <c r="J200" s="198"/>
      <c r="K200" s="198"/>
      <c r="L200" s="198"/>
      <c r="M200" s="198"/>
      <c r="N200" s="198"/>
      <c r="O200" s="198"/>
      <c r="P200" s="198"/>
      <c r="Q200" s="198"/>
      <c r="R200" s="198"/>
      <c r="S200" s="198"/>
      <c r="T200" s="198"/>
      <c r="U200" s="218"/>
      <c r="V200" s="218"/>
      <c r="W200" s="218"/>
      <c r="X200" s="218"/>
      <c r="Y200" s="218"/>
      <c r="Z200" s="218"/>
      <c r="AA200" s="218"/>
      <c r="AB200" s="218"/>
      <c r="AC200" s="218"/>
      <c r="AD200" s="218"/>
    </row>
    <row r="201" spans="1:30" ht="12" customHeight="1" x14ac:dyDescent="0.2">
      <c r="A201" s="204" t="s">
        <v>58</v>
      </c>
      <c r="B201" s="206">
        <v>1.9012999999999999E-2</v>
      </c>
      <c r="C201" s="206">
        <v>1.4028000000000001E-2</v>
      </c>
      <c r="D201" s="206">
        <v>0.185388</v>
      </c>
      <c r="E201" s="206">
        <v>0.423294</v>
      </c>
      <c r="F201" s="206">
        <v>0</v>
      </c>
      <c r="G201" s="206"/>
      <c r="H201" s="206"/>
      <c r="I201" s="206"/>
      <c r="J201" s="206"/>
      <c r="K201" s="206"/>
      <c r="L201" s="206"/>
      <c r="M201" s="206"/>
      <c r="N201" s="206"/>
      <c r="O201" s="206"/>
      <c r="P201" s="206"/>
      <c r="Q201" s="206"/>
      <c r="R201" s="206"/>
      <c r="S201" s="206"/>
      <c r="T201" s="206"/>
      <c r="U201" s="218"/>
      <c r="V201" s="218"/>
      <c r="W201" s="218"/>
      <c r="X201" s="218"/>
      <c r="Y201" s="218"/>
      <c r="Z201" s="218"/>
      <c r="AA201" s="218"/>
      <c r="AB201" s="218"/>
      <c r="AC201" s="218"/>
      <c r="AD201" s="218"/>
    </row>
    <row r="204" spans="1:30" ht="12" customHeight="1" x14ac:dyDescent="0.2">
      <c r="A204" s="2" t="s">
        <v>606</v>
      </c>
    </row>
    <row r="205" spans="1:30" ht="12" customHeight="1" x14ac:dyDescent="0.2">
      <c r="A205" s="5" t="s">
        <v>116</v>
      </c>
      <c r="B205" s="6">
        <f t="shared" ref="B205:C205" si="20">B223/B$37</f>
        <v>2.3377794602941677E-3</v>
      </c>
      <c r="C205" s="6">
        <f t="shared" si="20"/>
        <v>1.6078784265547305E-5</v>
      </c>
      <c r="D205" s="6">
        <f t="shared" ref="D205:T205" si="21">D223/D$37</f>
        <v>0.12803065634099567</v>
      </c>
      <c r="E205" s="6">
        <f t="shared" si="21"/>
        <v>0.16960616590706046</v>
      </c>
      <c r="F205" s="6">
        <f t="shared" si="21"/>
        <v>3.4700867025685448E-3</v>
      </c>
      <c r="G205" s="6"/>
      <c r="H205" s="6"/>
      <c r="I205" s="6"/>
      <c r="J205" s="6"/>
      <c r="K205" s="6"/>
      <c r="L205" s="6"/>
      <c r="M205" s="6"/>
      <c r="N205" s="6"/>
      <c r="O205" s="6"/>
      <c r="P205" s="6"/>
      <c r="Q205" s="6"/>
      <c r="R205" s="6"/>
      <c r="S205" s="6"/>
      <c r="T205" s="6"/>
    </row>
    <row r="206" spans="1:30" ht="12" customHeight="1" x14ac:dyDescent="0.2">
      <c r="A206" s="5" t="s">
        <v>117</v>
      </c>
      <c r="B206" s="6">
        <f t="shared" ref="B206:C206" si="22">B224/B$38</f>
        <v>3.3169018467825009E-2</v>
      </c>
      <c r="C206" s="6">
        <f t="shared" si="22"/>
        <v>6.4536938244129829E-2</v>
      </c>
      <c r="D206" s="6">
        <f t="shared" ref="D206:T206" si="23">D224/D$38</f>
        <v>3.8940006279510789E-2</v>
      </c>
      <c r="E206" s="6">
        <f t="shared" si="23"/>
        <v>5.026996756427668E-2</v>
      </c>
      <c r="F206" s="6">
        <f t="shared" si="23"/>
        <v>7.4843200906643967E-2</v>
      </c>
      <c r="G206" s="6"/>
      <c r="H206" s="6"/>
      <c r="I206" s="6"/>
      <c r="J206" s="6"/>
      <c r="K206" s="6"/>
      <c r="L206" s="6"/>
      <c r="M206" s="6"/>
      <c r="N206" s="6"/>
      <c r="O206" s="6"/>
      <c r="P206" s="6"/>
      <c r="Q206" s="6"/>
      <c r="R206" s="6"/>
      <c r="S206" s="6"/>
      <c r="T206" s="6"/>
    </row>
    <row r="207" spans="1:30" ht="12" customHeight="1" x14ac:dyDescent="0.2">
      <c r="A207" s="2" t="s">
        <v>614</v>
      </c>
    </row>
    <row r="208" spans="1:30" ht="12" customHeight="1" x14ac:dyDescent="0.2">
      <c r="A208" s="193" t="s">
        <v>14</v>
      </c>
      <c r="B208" s="194" t="s">
        <v>15</v>
      </c>
      <c r="C208" s="194" t="s">
        <v>16</v>
      </c>
      <c r="D208" s="194" t="s">
        <v>17</v>
      </c>
      <c r="E208" s="194" t="s">
        <v>18</v>
      </c>
      <c r="F208" s="194" t="s">
        <v>19</v>
      </c>
      <c r="G208" s="194"/>
      <c r="H208" s="194"/>
      <c r="I208" s="194"/>
      <c r="J208" s="194"/>
      <c r="K208" s="194"/>
      <c r="L208" s="194"/>
      <c r="M208" s="194"/>
      <c r="N208" s="194"/>
      <c r="O208" s="194"/>
      <c r="P208" s="194"/>
      <c r="Q208" s="194"/>
      <c r="R208" s="194"/>
      <c r="S208" s="194"/>
      <c r="T208" s="194"/>
    </row>
    <row r="209" spans="1:30" ht="12" customHeight="1" x14ac:dyDescent="0.2">
      <c r="A209" s="196" t="s">
        <v>32</v>
      </c>
      <c r="B209" s="194"/>
      <c r="C209" s="194"/>
      <c r="D209" s="194"/>
      <c r="E209" s="194"/>
      <c r="F209" s="194"/>
      <c r="G209" s="194"/>
      <c r="H209" s="194"/>
      <c r="I209" s="194"/>
      <c r="J209" s="194"/>
      <c r="K209" s="194"/>
      <c r="L209" s="194"/>
      <c r="M209" s="194"/>
      <c r="N209" s="194"/>
      <c r="O209" s="194"/>
      <c r="P209" s="194"/>
      <c r="Q209" s="194"/>
      <c r="R209" s="194"/>
      <c r="S209" s="194"/>
      <c r="T209" s="194"/>
    </row>
    <row r="210" spans="1:30" ht="12" customHeight="1" x14ac:dyDescent="0.2">
      <c r="A210" s="189" t="s">
        <v>41</v>
      </c>
      <c r="B210" s="197">
        <v>4.0910979999999997</v>
      </c>
      <c r="C210" s="197">
        <v>10.590161999999999</v>
      </c>
      <c r="D210" s="197">
        <v>10.962260000000001</v>
      </c>
      <c r="E210" s="197">
        <v>10.019371</v>
      </c>
      <c r="F210" s="197">
        <v>11.957566</v>
      </c>
      <c r="G210" s="197"/>
      <c r="H210" s="197"/>
      <c r="I210" s="197"/>
      <c r="J210" s="197"/>
      <c r="K210" s="197"/>
      <c r="L210" s="197"/>
      <c r="M210" s="197"/>
      <c r="N210" s="197"/>
      <c r="O210" s="197"/>
      <c r="P210" s="197"/>
      <c r="Q210" s="197"/>
      <c r="R210" s="197"/>
      <c r="S210" s="197"/>
      <c r="T210" s="197"/>
      <c r="U210" s="219"/>
      <c r="V210" s="219"/>
      <c r="W210" s="219"/>
      <c r="X210" s="219"/>
      <c r="Y210" s="219"/>
      <c r="Z210" s="219"/>
      <c r="AA210" s="219"/>
      <c r="AB210" s="219"/>
      <c r="AC210" s="219"/>
      <c r="AD210" s="219"/>
    </row>
    <row r="211" spans="1:30" ht="12" customHeight="1" x14ac:dyDescent="0.2">
      <c r="A211" s="191" t="s">
        <v>42</v>
      </c>
      <c r="B211" s="198">
        <v>26.044495000000001</v>
      </c>
      <c r="C211" s="198">
        <v>36.669946000000003</v>
      </c>
      <c r="D211" s="198">
        <v>129.20538999999999</v>
      </c>
      <c r="E211" s="198">
        <v>71.991491999999994</v>
      </c>
      <c r="F211" s="198">
        <v>111.10709300000001</v>
      </c>
      <c r="G211" s="198"/>
      <c r="H211" s="198"/>
      <c r="I211" s="198"/>
      <c r="J211" s="198"/>
      <c r="K211" s="198"/>
      <c r="L211" s="198"/>
      <c r="M211" s="198"/>
      <c r="N211" s="198"/>
      <c r="O211" s="198"/>
      <c r="P211" s="198"/>
      <c r="Q211" s="198"/>
      <c r="R211" s="198"/>
      <c r="S211" s="198"/>
      <c r="T211" s="198"/>
      <c r="U211" s="219"/>
      <c r="V211" s="219"/>
      <c r="W211" s="219"/>
      <c r="X211" s="219"/>
      <c r="Y211" s="219"/>
      <c r="Z211" s="219"/>
      <c r="AA211" s="219"/>
      <c r="AB211" s="219"/>
      <c r="AC211" s="219"/>
      <c r="AD211" s="219"/>
    </row>
    <row r="212" spans="1:30" ht="12" customHeight="1" x14ac:dyDescent="0.2">
      <c r="A212" s="189" t="s">
        <v>56</v>
      </c>
      <c r="B212" s="197">
        <v>2.2903470000000001</v>
      </c>
      <c r="C212" s="197">
        <v>2.7014629999999999</v>
      </c>
      <c r="D212" s="197">
        <v>5.5248020000000002</v>
      </c>
      <c r="E212" s="197">
        <v>8.5794750000000004</v>
      </c>
      <c r="F212" s="197">
        <v>5.2636529999999997</v>
      </c>
      <c r="G212" s="197"/>
      <c r="H212" s="197"/>
      <c r="I212" s="197"/>
      <c r="J212" s="197"/>
      <c r="K212" s="197"/>
      <c r="L212" s="197"/>
      <c r="M212" s="197"/>
      <c r="N212" s="197"/>
      <c r="O212" s="197"/>
      <c r="P212" s="197"/>
      <c r="Q212" s="197"/>
      <c r="R212" s="197"/>
      <c r="S212" s="197"/>
      <c r="T212" s="197"/>
      <c r="U212" s="219"/>
      <c r="V212" s="219"/>
      <c r="W212" s="219"/>
      <c r="X212" s="219"/>
      <c r="Y212" s="219"/>
      <c r="Z212" s="219"/>
      <c r="AA212" s="219"/>
      <c r="AB212" s="219"/>
      <c r="AC212" s="219"/>
      <c r="AD212" s="219"/>
    </row>
    <row r="213" spans="1:30" ht="12" customHeight="1" x14ac:dyDescent="0.2">
      <c r="A213" s="191" t="s">
        <v>45</v>
      </c>
      <c r="B213" s="198">
        <v>20.433363</v>
      </c>
      <c r="C213" s="198">
        <v>28.362909999999999</v>
      </c>
      <c r="D213" s="198">
        <v>60.025091000000003</v>
      </c>
      <c r="E213" s="198">
        <v>129.58002099999999</v>
      </c>
      <c r="F213" s="198">
        <v>78.397588999999996</v>
      </c>
      <c r="G213" s="198"/>
      <c r="H213" s="198"/>
      <c r="I213" s="198"/>
      <c r="J213" s="198"/>
      <c r="K213" s="198"/>
      <c r="L213" s="198"/>
      <c r="M213" s="198"/>
      <c r="N213" s="198"/>
      <c r="O213" s="198"/>
      <c r="P213" s="198"/>
      <c r="Q213" s="198"/>
      <c r="R213" s="198"/>
      <c r="S213" s="198"/>
      <c r="T213" s="198"/>
      <c r="U213" s="219"/>
      <c r="V213" s="219"/>
      <c r="W213" s="219"/>
      <c r="X213" s="219"/>
      <c r="Y213" s="219"/>
      <c r="Z213" s="219"/>
      <c r="AA213" s="219"/>
      <c r="AB213" s="219"/>
      <c r="AC213" s="219"/>
      <c r="AD213" s="219"/>
    </row>
    <row r="214" spans="1:30" ht="12" customHeight="1" x14ac:dyDescent="0.2">
      <c r="A214" s="189" t="s">
        <v>55</v>
      </c>
      <c r="B214" s="197">
        <v>134.232056</v>
      </c>
      <c r="C214" s="197">
        <v>212.51955699999999</v>
      </c>
      <c r="D214" s="197">
        <v>128.20235299999999</v>
      </c>
      <c r="E214" s="197">
        <v>125.99823600000001</v>
      </c>
      <c r="F214" s="197">
        <v>85.772077999999993</v>
      </c>
      <c r="G214" s="197"/>
      <c r="H214" s="197"/>
      <c r="I214" s="197"/>
      <c r="J214" s="197"/>
      <c r="K214" s="197"/>
      <c r="L214" s="197"/>
      <c r="M214" s="197"/>
      <c r="N214" s="197"/>
      <c r="O214" s="197"/>
      <c r="P214" s="197"/>
      <c r="Q214" s="197"/>
      <c r="R214" s="197"/>
      <c r="S214" s="197"/>
      <c r="T214" s="197"/>
      <c r="U214" s="219"/>
      <c r="V214" s="219"/>
      <c r="W214" s="219"/>
      <c r="X214" s="219"/>
      <c r="Y214" s="219"/>
      <c r="Z214" s="219"/>
      <c r="AA214" s="219"/>
      <c r="AB214" s="219"/>
      <c r="AC214" s="219"/>
      <c r="AD214" s="219"/>
    </row>
    <row r="215" spans="1:30" ht="12" customHeight="1" x14ac:dyDescent="0.2">
      <c r="A215" s="191" t="s">
        <v>43</v>
      </c>
      <c r="B215" s="198">
        <v>171.590181</v>
      </c>
      <c r="C215" s="198">
        <v>156.09931599999999</v>
      </c>
      <c r="D215" s="198">
        <v>211.92188899999999</v>
      </c>
      <c r="E215" s="198">
        <v>376.10125699999998</v>
      </c>
      <c r="F215" s="198">
        <v>273.485749</v>
      </c>
      <c r="G215" s="198"/>
      <c r="H215" s="198"/>
      <c r="I215" s="198"/>
      <c r="J215" s="198"/>
      <c r="K215" s="198"/>
      <c r="L215" s="198"/>
      <c r="M215" s="198"/>
      <c r="N215" s="198"/>
      <c r="O215" s="198"/>
      <c r="P215" s="198"/>
      <c r="Q215" s="198"/>
      <c r="R215" s="198"/>
      <c r="S215" s="198"/>
      <c r="T215" s="198"/>
      <c r="U215" s="219"/>
      <c r="V215" s="219"/>
      <c r="W215" s="219"/>
      <c r="X215" s="219"/>
      <c r="Y215" s="219"/>
      <c r="Z215" s="219"/>
      <c r="AA215" s="219"/>
      <c r="AB215" s="219"/>
      <c r="AC215" s="219"/>
      <c r="AD215" s="219"/>
    </row>
    <row r="216" spans="1:30" ht="12" customHeight="1" x14ac:dyDescent="0.2">
      <c r="A216" s="189" t="s">
        <v>40</v>
      </c>
      <c r="B216" s="197">
        <v>0.242592</v>
      </c>
      <c r="C216" s="197">
        <v>2.135497</v>
      </c>
      <c r="D216" s="197">
        <v>18.116778</v>
      </c>
      <c r="E216" s="197">
        <v>3.175389</v>
      </c>
      <c r="F216" s="197">
        <v>1.48942</v>
      </c>
      <c r="G216" s="197"/>
      <c r="H216" s="197"/>
      <c r="I216" s="197"/>
      <c r="J216" s="197"/>
      <c r="K216" s="197"/>
      <c r="L216" s="197"/>
      <c r="M216" s="197"/>
      <c r="N216" s="197"/>
      <c r="O216" s="197"/>
      <c r="P216" s="197"/>
      <c r="Q216" s="197"/>
      <c r="R216" s="197"/>
      <c r="S216" s="197"/>
      <c r="T216" s="197"/>
      <c r="U216" s="219"/>
      <c r="V216" s="219"/>
      <c r="W216" s="219"/>
      <c r="X216" s="219"/>
      <c r="Y216" s="219"/>
      <c r="Z216" s="219"/>
      <c r="AA216" s="219"/>
      <c r="AB216" s="219"/>
      <c r="AC216" s="219"/>
      <c r="AD216" s="219"/>
    </row>
    <row r="217" spans="1:30" ht="12" customHeight="1" x14ac:dyDescent="0.2">
      <c r="A217" s="191" t="s">
        <v>44</v>
      </c>
      <c r="B217" s="198">
        <v>72.204999999999998</v>
      </c>
      <c r="C217" s="198">
        <v>33.38297</v>
      </c>
      <c r="D217" s="198">
        <v>45.595483999999999</v>
      </c>
      <c r="E217" s="198">
        <v>19.282965000000001</v>
      </c>
      <c r="F217" s="198">
        <v>50.520718000000002</v>
      </c>
      <c r="G217" s="198"/>
      <c r="H217" s="198"/>
      <c r="I217" s="198"/>
      <c r="J217" s="198"/>
      <c r="K217" s="198"/>
      <c r="L217" s="198"/>
      <c r="M217" s="198"/>
      <c r="N217" s="198"/>
      <c r="O217" s="198"/>
      <c r="P217" s="198"/>
      <c r="Q217" s="198"/>
      <c r="R217" s="198"/>
      <c r="S217" s="198"/>
      <c r="T217" s="198"/>
      <c r="U217" s="219"/>
      <c r="V217" s="219"/>
      <c r="W217" s="219"/>
      <c r="X217" s="219"/>
      <c r="Y217" s="219"/>
      <c r="Z217" s="219"/>
      <c r="AA217" s="219"/>
      <c r="AB217" s="219"/>
      <c r="AC217" s="219"/>
      <c r="AD217" s="219"/>
    </row>
    <row r="218" spans="1:30" ht="12" customHeight="1" x14ac:dyDescent="0.2">
      <c r="A218" s="189" t="s">
        <v>52</v>
      </c>
      <c r="B218" s="197">
        <v>0.59994099999999995</v>
      </c>
      <c r="C218" s="197">
        <v>0.108282</v>
      </c>
      <c r="D218" s="197">
        <v>0.22262399999999999</v>
      </c>
      <c r="E218" s="197">
        <v>0.63203200000000004</v>
      </c>
      <c r="F218" s="197">
        <v>1.377481</v>
      </c>
      <c r="G218" s="197"/>
      <c r="H218" s="197"/>
      <c r="I218" s="197"/>
      <c r="J218" s="197"/>
      <c r="K218" s="197"/>
      <c r="L218" s="197"/>
      <c r="M218" s="197"/>
      <c r="N218" s="197"/>
      <c r="O218" s="197"/>
      <c r="P218" s="197"/>
      <c r="Q218" s="197"/>
      <c r="R218" s="197"/>
      <c r="S218" s="197"/>
      <c r="T218" s="197"/>
      <c r="U218" s="219"/>
      <c r="V218" s="219"/>
      <c r="W218" s="219"/>
      <c r="X218" s="219"/>
      <c r="Y218" s="219"/>
      <c r="Z218" s="219"/>
      <c r="AA218" s="219"/>
      <c r="AB218" s="219"/>
      <c r="AC218" s="219"/>
      <c r="AD218" s="219"/>
    </row>
    <row r="219" spans="1:30" ht="12" customHeight="1" x14ac:dyDescent="0.2">
      <c r="A219" s="191" t="s">
        <v>50</v>
      </c>
      <c r="B219" s="198">
        <v>0.125581</v>
      </c>
      <c r="C219" s="198">
        <v>3.3678E-2</v>
      </c>
      <c r="D219" s="198">
        <v>0.13138</v>
      </c>
      <c r="E219" s="198">
        <v>14.895028999999999</v>
      </c>
      <c r="F219" s="198">
        <v>49.865561999999997</v>
      </c>
      <c r="G219" s="198"/>
      <c r="H219" s="198"/>
      <c r="I219" s="198"/>
      <c r="J219" s="198"/>
      <c r="K219" s="198"/>
      <c r="L219" s="198"/>
      <c r="M219" s="198"/>
      <c r="N219" s="198"/>
      <c r="O219" s="198"/>
      <c r="P219" s="198"/>
      <c r="Q219" s="198"/>
      <c r="R219" s="198"/>
      <c r="S219" s="198"/>
      <c r="T219" s="198"/>
      <c r="U219" s="219"/>
      <c r="V219" s="219"/>
      <c r="W219" s="219"/>
      <c r="X219" s="219"/>
      <c r="Y219" s="219"/>
      <c r="Z219" s="219"/>
      <c r="AA219" s="219"/>
      <c r="AB219" s="219"/>
      <c r="AC219" s="219"/>
      <c r="AD219" s="219"/>
    </row>
    <row r="220" spans="1:30" ht="12" customHeight="1" x14ac:dyDescent="0.2">
      <c r="A220" s="189" t="s">
        <v>39</v>
      </c>
      <c r="B220" s="197">
        <v>1.4728019999999999</v>
      </c>
      <c r="C220" s="197">
        <v>2.2703530000000001</v>
      </c>
      <c r="D220" s="197">
        <v>1.8466009999999999</v>
      </c>
      <c r="E220" s="197">
        <v>4.2274089999999998</v>
      </c>
      <c r="F220" s="197">
        <v>2.4256350000000002</v>
      </c>
      <c r="G220" s="197"/>
      <c r="H220" s="197"/>
      <c r="I220" s="197"/>
      <c r="J220" s="197"/>
      <c r="K220" s="197"/>
      <c r="L220" s="197"/>
      <c r="M220" s="197"/>
      <c r="N220" s="197"/>
      <c r="O220" s="197"/>
      <c r="P220" s="197"/>
      <c r="Q220" s="197"/>
      <c r="R220" s="197"/>
      <c r="S220" s="197"/>
      <c r="T220" s="197"/>
      <c r="U220" s="219"/>
      <c r="V220" s="219"/>
      <c r="W220" s="219"/>
      <c r="X220" s="219"/>
      <c r="Y220" s="219"/>
      <c r="Z220" s="219"/>
      <c r="AA220" s="219"/>
      <c r="AB220" s="219"/>
      <c r="AC220" s="219"/>
      <c r="AD220" s="219"/>
    </row>
    <row r="221" spans="1:30" ht="12" customHeight="1" x14ac:dyDescent="0.2">
      <c r="A221" s="191" t="s">
        <v>57</v>
      </c>
      <c r="B221" s="198">
        <v>3.6189770000000001</v>
      </c>
      <c r="C221" s="198">
        <v>9.4282540000000008</v>
      </c>
      <c r="D221" s="198">
        <v>5.2209180000000002</v>
      </c>
      <c r="E221" s="198">
        <v>2.7309770000000002</v>
      </c>
      <c r="F221" s="198">
        <v>2.0195449999999999</v>
      </c>
      <c r="G221" s="198"/>
      <c r="H221" s="198"/>
      <c r="I221" s="198"/>
      <c r="J221" s="198"/>
      <c r="K221" s="198"/>
      <c r="L221" s="198"/>
      <c r="M221" s="198"/>
      <c r="N221" s="198"/>
      <c r="O221" s="198"/>
      <c r="P221" s="198"/>
      <c r="Q221" s="198"/>
      <c r="R221" s="198"/>
      <c r="S221" s="198"/>
      <c r="T221" s="198"/>
      <c r="U221" s="219"/>
      <c r="V221" s="219"/>
      <c r="W221" s="219"/>
      <c r="X221" s="219"/>
      <c r="Y221" s="219"/>
      <c r="Z221" s="219"/>
      <c r="AA221" s="219"/>
      <c r="AB221" s="219"/>
      <c r="AC221" s="219"/>
      <c r="AD221" s="219"/>
    </row>
    <row r="222" spans="1:30" ht="12" customHeight="1" x14ac:dyDescent="0.2">
      <c r="A222" s="189" t="s">
        <v>49</v>
      </c>
      <c r="B222" s="197">
        <v>10.24114</v>
      </c>
      <c r="C222" s="197">
        <v>6.2295699999999998</v>
      </c>
      <c r="D222" s="197">
        <v>2.4088270000000001</v>
      </c>
      <c r="E222" s="197">
        <v>1.9837149999999999</v>
      </c>
      <c r="F222" s="197">
        <v>4.7188819999999998</v>
      </c>
      <c r="G222" s="197"/>
      <c r="H222" s="197"/>
      <c r="I222" s="197"/>
      <c r="J222" s="197"/>
      <c r="K222" s="197"/>
      <c r="L222" s="197"/>
      <c r="M222" s="197"/>
      <c r="N222" s="197"/>
      <c r="O222" s="197"/>
      <c r="P222" s="197"/>
      <c r="Q222" s="197"/>
      <c r="R222" s="197"/>
      <c r="S222" s="197"/>
      <c r="T222" s="197"/>
      <c r="U222" s="219"/>
      <c r="V222" s="219"/>
      <c r="W222" s="219"/>
      <c r="X222" s="219"/>
      <c r="Y222" s="219"/>
      <c r="Z222" s="219"/>
      <c r="AA222" s="219"/>
      <c r="AB222" s="219"/>
      <c r="AC222" s="219"/>
      <c r="AD222" s="219"/>
    </row>
    <row r="223" spans="1:30" ht="12" customHeight="1" x14ac:dyDescent="0.2">
      <c r="A223" s="191" t="s">
        <v>46</v>
      </c>
      <c r="B223" s="198">
        <v>69.947755000000001</v>
      </c>
      <c r="C223" s="198">
        <v>0.56431900000000002</v>
      </c>
      <c r="D223" s="198">
        <v>5978.8481750000001</v>
      </c>
      <c r="E223" s="198">
        <v>7534.6666359999999</v>
      </c>
      <c r="F223" s="198">
        <v>121.995199</v>
      </c>
      <c r="G223" s="198"/>
      <c r="H223" s="198"/>
      <c r="I223" s="198"/>
      <c r="J223" s="198"/>
      <c r="K223" s="198"/>
      <c r="L223" s="198"/>
      <c r="M223" s="198"/>
      <c r="N223" s="198"/>
      <c r="O223" s="198"/>
      <c r="P223" s="198"/>
      <c r="Q223" s="198"/>
      <c r="R223" s="198"/>
      <c r="S223" s="198"/>
      <c r="T223" s="198"/>
      <c r="U223" s="219"/>
      <c r="V223" s="219"/>
      <c r="W223" s="219"/>
      <c r="X223" s="219"/>
      <c r="Y223" s="219"/>
      <c r="Z223" s="219"/>
      <c r="AA223" s="219"/>
      <c r="AB223" s="219"/>
      <c r="AC223" s="219"/>
      <c r="AD223" s="219"/>
    </row>
    <row r="224" spans="1:30" ht="12" customHeight="1" x14ac:dyDescent="0.2">
      <c r="A224" s="189" t="s">
        <v>48</v>
      </c>
      <c r="B224" s="197">
        <v>494.23467299999999</v>
      </c>
      <c r="C224" s="197">
        <v>1243.4599370000001</v>
      </c>
      <c r="D224" s="197">
        <v>827.93634599999996</v>
      </c>
      <c r="E224" s="197">
        <v>1129.116188</v>
      </c>
      <c r="F224" s="197">
        <v>1818.0700340000001</v>
      </c>
      <c r="G224" s="197"/>
      <c r="H224" s="197"/>
      <c r="I224" s="197"/>
      <c r="J224" s="197"/>
      <c r="K224" s="197"/>
      <c r="L224" s="197"/>
      <c r="M224" s="197"/>
      <c r="N224" s="197"/>
      <c r="O224" s="197"/>
      <c r="P224" s="197"/>
      <c r="Q224" s="197"/>
      <c r="R224" s="197"/>
      <c r="S224" s="197"/>
      <c r="T224" s="197"/>
      <c r="U224" s="219"/>
      <c r="V224" s="219"/>
      <c r="W224" s="219"/>
      <c r="X224" s="219"/>
      <c r="Y224" s="219"/>
      <c r="Z224" s="219"/>
      <c r="AA224" s="219"/>
      <c r="AB224" s="219"/>
      <c r="AC224" s="219"/>
      <c r="AD224" s="219"/>
    </row>
    <row r="225" spans="1:30" ht="12" customHeight="1" x14ac:dyDescent="0.2">
      <c r="A225" s="191" t="s">
        <v>38</v>
      </c>
      <c r="B225" s="198">
        <v>34.179065000000001</v>
      </c>
      <c r="C225" s="198">
        <v>69.568871000000001</v>
      </c>
      <c r="D225" s="198">
        <v>72.773374000000004</v>
      </c>
      <c r="E225" s="198">
        <v>82.881818999999993</v>
      </c>
      <c r="F225" s="198">
        <v>114.890261</v>
      </c>
      <c r="G225" s="198"/>
      <c r="H225" s="198"/>
      <c r="I225" s="198"/>
      <c r="J225" s="198"/>
      <c r="K225" s="198"/>
      <c r="L225" s="198"/>
      <c r="M225" s="198"/>
      <c r="N225" s="198"/>
      <c r="O225" s="198"/>
      <c r="P225" s="198"/>
      <c r="Q225" s="198"/>
      <c r="R225" s="198"/>
      <c r="S225" s="198"/>
      <c r="T225" s="198"/>
      <c r="U225" s="219"/>
      <c r="V225" s="219"/>
      <c r="W225" s="219"/>
      <c r="X225" s="219"/>
      <c r="Y225" s="219"/>
      <c r="Z225" s="219"/>
      <c r="AA225" s="219"/>
      <c r="AB225" s="219"/>
      <c r="AC225" s="219"/>
      <c r="AD225" s="219"/>
    </row>
    <row r="226" spans="1:30" ht="12" customHeight="1" x14ac:dyDescent="0.2">
      <c r="A226" s="189" t="s">
        <v>37</v>
      </c>
      <c r="B226" s="197">
        <v>13.761746</v>
      </c>
      <c r="C226" s="197">
        <v>5.9037810000000004</v>
      </c>
      <c r="D226" s="197">
        <v>18.077663999999999</v>
      </c>
      <c r="E226" s="197">
        <v>6.6012709999999997</v>
      </c>
      <c r="F226" s="197">
        <v>31.321182</v>
      </c>
      <c r="G226" s="197"/>
      <c r="H226" s="197"/>
      <c r="I226" s="197"/>
      <c r="J226" s="197"/>
      <c r="K226" s="197"/>
      <c r="L226" s="197"/>
      <c r="M226" s="197"/>
      <c r="N226" s="197"/>
      <c r="O226" s="197"/>
      <c r="P226" s="197"/>
      <c r="Q226" s="197"/>
      <c r="R226" s="197"/>
      <c r="S226" s="197"/>
      <c r="T226" s="197"/>
      <c r="U226" s="219"/>
      <c r="V226" s="219"/>
      <c r="W226" s="219"/>
      <c r="X226" s="219"/>
      <c r="Y226" s="219"/>
      <c r="Z226" s="219"/>
      <c r="AA226" s="219"/>
      <c r="AB226" s="219"/>
      <c r="AC226" s="219"/>
      <c r="AD226" s="219"/>
    </row>
    <row r="227" spans="1:30" ht="12" customHeight="1" x14ac:dyDescent="0.2">
      <c r="A227" s="191" t="s">
        <v>54</v>
      </c>
      <c r="B227" s="198">
        <v>12.840819</v>
      </c>
      <c r="C227" s="198">
        <v>21.161072999999998</v>
      </c>
      <c r="D227" s="198">
        <v>10.84989</v>
      </c>
      <c r="E227" s="198">
        <v>18.428339000000001</v>
      </c>
      <c r="F227" s="198">
        <v>19.545366999999999</v>
      </c>
      <c r="G227" s="198"/>
      <c r="H227" s="198"/>
      <c r="I227" s="198"/>
      <c r="J227" s="198"/>
      <c r="K227" s="198"/>
      <c r="L227" s="198"/>
      <c r="M227" s="198"/>
      <c r="N227" s="198"/>
      <c r="O227" s="198"/>
      <c r="P227" s="198"/>
      <c r="Q227" s="198"/>
      <c r="R227" s="198"/>
      <c r="S227" s="198"/>
      <c r="T227" s="198"/>
      <c r="U227" s="219"/>
      <c r="V227" s="219"/>
      <c r="W227" s="219"/>
      <c r="X227" s="219"/>
      <c r="Y227" s="219"/>
      <c r="Z227" s="219"/>
      <c r="AA227" s="219"/>
      <c r="AB227" s="219"/>
      <c r="AC227" s="219"/>
      <c r="AD227" s="219"/>
    </row>
    <row r="228" spans="1:30" ht="12" customHeight="1" x14ac:dyDescent="0.2">
      <c r="A228" s="189" t="s">
        <v>59</v>
      </c>
      <c r="B228" s="197">
        <v>0</v>
      </c>
      <c r="C228" s="197">
        <v>0</v>
      </c>
      <c r="D228" s="197">
        <v>85.389419000000004</v>
      </c>
      <c r="E228" s="197">
        <v>207.49799400000001</v>
      </c>
      <c r="F228" s="197">
        <v>0</v>
      </c>
      <c r="G228" s="197"/>
      <c r="H228" s="197"/>
      <c r="I228" s="197"/>
      <c r="J228" s="197"/>
      <c r="K228" s="197"/>
      <c r="L228" s="197"/>
      <c r="M228" s="197"/>
      <c r="N228" s="197"/>
      <c r="O228" s="197"/>
      <c r="P228" s="197"/>
      <c r="Q228" s="197"/>
      <c r="R228" s="197"/>
      <c r="S228" s="197"/>
      <c r="T228" s="197"/>
      <c r="U228" s="219"/>
      <c r="V228" s="219"/>
      <c r="W228" s="219"/>
      <c r="X228" s="219"/>
      <c r="Y228" s="219"/>
      <c r="Z228" s="219"/>
      <c r="AA228" s="219"/>
      <c r="AB228" s="219"/>
      <c r="AC228" s="219"/>
      <c r="AD228" s="219"/>
    </row>
    <row r="229" spans="1:30" ht="12" customHeight="1" x14ac:dyDescent="0.2">
      <c r="A229" s="191" t="s">
        <v>47</v>
      </c>
      <c r="B229" s="198">
        <v>1.6125100000000001</v>
      </c>
      <c r="C229" s="198">
        <v>1.738364</v>
      </c>
      <c r="D229" s="198">
        <v>21.195964</v>
      </c>
      <c r="E229" s="198">
        <v>26.734361</v>
      </c>
      <c r="F229" s="198">
        <v>23.256187000000001</v>
      </c>
      <c r="G229" s="198"/>
      <c r="H229" s="198"/>
      <c r="I229" s="198"/>
      <c r="J229" s="198"/>
      <c r="K229" s="198"/>
      <c r="L229" s="198"/>
      <c r="M229" s="198"/>
      <c r="N229" s="198"/>
      <c r="O229" s="198"/>
      <c r="P229" s="198"/>
      <c r="Q229" s="198"/>
      <c r="R229" s="198"/>
      <c r="S229" s="198"/>
      <c r="T229" s="198"/>
      <c r="U229" s="219"/>
      <c r="V229" s="219"/>
      <c r="W229" s="219"/>
      <c r="X229" s="219"/>
      <c r="Y229" s="219"/>
      <c r="Z229" s="219"/>
      <c r="AA229" s="219"/>
      <c r="AB229" s="219"/>
      <c r="AC229" s="219"/>
      <c r="AD229" s="219"/>
    </row>
    <row r="230" spans="1:30" ht="12" customHeight="1" x14ac:dyDescent="0.2">
      <c r="A230" s="189" t="s">
        <v>53</v>
      </c>
      <c r="B230" s="197">
        <v>3.9982999999999998E-2</v>
      </c>
      <c r="C230" s="197">
        <v>0.13822499999999999</v>
      </c>
      <c r="D230" s="197">
        <v>0.16708799999999999</v>
      </c>
      <c r="E230" s="197">
        <v>0.87660899999999997</v>
      </c>
      <c r="F230" s="197">
        <v>0.87470099999999995</v>
      </c>
      <c r="G230" s="197"/>
      <c r="H230" s="197"/>
      <c r="I230" s="197"/>
      <c r="J230" s="197"/>
      <c r="K230" s="197"/>
      <c r="L230" s="197"/>
      <c r="M230" s="197"/>
      <c r="N230" s="197"/>
      <c r="O230" s="197"/>
      <c r="P230" s="197"/>
      <c r="Q230" s="197"/>
      <c r="R230" s="197"/>
      <c r="S230" s="197"/>
      <c r="T230" s="197"/>
      <c r="U230" s="219"/>
      <c r="V230" s="219"/>
      <c r="W230" s="219"/>
      <c r="X230" s="219"/>
      <c r="Y230" s="219"/>
      <c r="Z230" s="219"/>
      <c r="AA230" s="219"/>
      <c r="AB230" s="219"/>
      <c r="AC230" s="219"/>
      <c r="AD230" s="219"/>
    </row>
    <row r="231" spans="1:30" ht="12" customHeight="1" x14ac:dyDescent="0.2">
      <c r="A231" s="191" t="s">
        <v>51</v>
      </c>
      <c r="B231" s="198">
        <v>0.42089900000000002</v>
      </c>
      <c r="C231" s="198">
        <v>0</v>
      </c>
      <c r="D231" s="198">
        <v>0</v>
      </c>
      <c r="E231" s="198">
        <v>0</v>
      </c>
      <c r="F231" s="198">
        <v>5.5455999999999998E-2</v>
      </c>
      <c r="G231" s="198"/>
      <c r="H231" s="198"/>
      <c r="I231" s="198"/>
      <c r="J231" s="198"/>
      <c r="K231" s="198"/>
      <c r="L231" s="198"/>
      <c r="M231" s="198"/>
      <c r="N231" s="198"/>
      <c r="O231" s="198"/>
      <c r="P231" s="198"/>
      <c r="Q231" s="198"/>
      <c r="R231" s="198"/>
      <c r="S231" s="198"/>
      <c r="T231" s="198"/>
      <c r="U231" s="219"/>
      <c r="V231" s="219"/>
      <c r="W231" s="219"/>
      <c r="X231" s="219"/>
      <c r="Y231" s="219"/>
      <c r="Z231" s="219"/>
      <c r="AA231" s="219"/>
      <c r="AB231" s="219"/>
      <c r="AC231" s="219"/>
      <c r="AD231" s="219"/>
    </row>
    <row r="232" spans="1:30" ht="12" customHeight="1" x14ac:dyDescent="0.2">
      <c r="A232" s="204" t="s">
        <v>58</v>
      </c>
      <c r="B232" s="206">
        <v>0</v>
      </c>
      <c r="C232" s="206">
        <v>0</v>
      </c>
      <c r="D232" s="206">
        <v>0</v>
      </c>
      <c r="E232" s="206">
        <v>0</v>
      </c>
      <c r="F232" s="206">
        <v>7.2569999999999996E-2</v>
      </c>
      <c r="G232" s="206"/>
      <c r="H232" s="206"/>
      <c r="I232" s="206"/>
      <c r="J232" s="206"/>
      <c r="K232" s="206"/>
      <c r="L232" s="206"/>
      <c r="M232" s="206"/>
      <c r="N232" s="206"/>
      <c r="O232" s="206"/>
      <c r="P232" s="206"/>
      <c r="Q232" s="206"/>
      <c r="R232" s="206"/>
      <c r="S232" s="206"/>
      <c r="T232" s="206"/>
      <c r="U232" s="219"/>
      <c r="V232" s="219"/>
      <c r="W232" s="219"/>
      <c r="X232" s="219"/>
      <c r="Y232" s="219"/>
      <c r="Z232" s="219"/>
      <c r="AA232" s="219"/>
      <c r="AB232" s="219"/>
      <c r="AC232" s="219"/>
      <c r="AD232" s="219"/>
    </row>
    <row r="235" spans="1:30" ht="12" customHeight="1" x14ac:dyDescent="0.2">
      <c r="A235" s="2" t="s">
        <v>607</v>
      </c>
    </row>
    <row r="236" spans="1:30" ht="12" customHeight="1" x14ac:dyDescent="0.2">
      <c r="A236" s="5" t="s">
        <v>116</v>
      </c>
      <c r="B236" s="6">
        <f t="shared" ref="B236:C236" si="24">B254/B$37</f>
        <v>0.78271144560461192</v>
      </c>
      <c r="C236" s="6">
        <f t="shared" si="24"/>
        <v>0.90524738215828993</v>
      </c>
      <c r="D236" s="6">
        <f t="shared" ref="D236:T236" si="25">D254/D$37</f>
        <v>0.66253047658618625</v>
      </c>
      <c r="E236" s="6">
        <f t="shared" si="25"/>
        <v>0.73738386041319259</v>
      </c>
      <c r="F236" s="6">
        <f t="shared" si="25"/>
        <v>0.9800843727567875</v>
      </c>
      <c r="G236" s="6"/>
      <c r="H236" s="6"/>
      <c r="I236" s="6"/>
      <c r="J236" s="6"/>
      <c r="K236" s="6"/>
      <c r="L236" s="6"/>
      <c r="M236" s="6"/>
      <c r="N236" s="6"/>
      <c r="O236" s="6"/>
      <c r="P236" s="6"/>
      <c r="Q236" s="6"/>
      <c r="R236" s="6"/>
      <c r="S236" s="6"/>
      <c r="T236" s="6"/>
    </row>
    <row r="237" spans="1:30" ht="12" customHeight="1" x14ac:dyDescent="0.2">
      <c r="A237" s="5" t="s">
        <v>117</v>
      </c>
      <c r="B237" s="6">
        <f t="shared" ref="B237:C237" si="26">B245/B$28</f>
        <v>0.69170089040897387</v>
      </c>
      <c r="C237" s="6">
        <f t="shared" si="26"/>
        <v>0.6331914486246214</v>
      </c>
      <c r="D237" s="6">
        <f t="shared" ref="D237:T237" si="27">D245/D$28</f>
        <v>0.60113428860262341</v>
      </c>
      <c r="E237" s="6">
        <f t="shared" si="27"/>
        <v>0.59667110613908425</v>
      </c>
      <c r="F237" s="6">
        <f t="shared" si="27"/>
        <v>0.557996934938216</v>
      </c>
      <c r="G237" s="6"/>
      <c r="H237" s="6"/>
      <c r="I237" s="6"/>
      <c r="J237" s="6"/>
      <c r="K237" s="6"/>
      <c r="L237" s="6"/>
      <c r="M237" s="6"/>
      <c r="N237" s="6"/>
      <c r="O237" s="6"/>
      <c r="P237" s="6"/>
      <c r="Q237" s="6"/>
      <c r="R237" s="6"/>
      <c r="S237" s="6"/>
      <c r="T237" s="6"/>
    </row>
    <row r="238" spans="1:30" ht="12" customHeight="1" x14ac:dyDescent="0.2">
      <c r="A238" s="2" t="s">
        <v>614</v>
      </c>
    </row>
    <row r="239" spans="1:30" ht="12" customHeight="1" x14ac:dyDescent="0.2">
      <c r="A239" s="193" t="s">
        <v>14</v>
      </c>
      <c r="B239" s="194" t="s">
        <v>15</v>
      </c>
      <c r="C239" s="194" t="s">
        <v>16</v>
      </c>
      <c r="D239" s="194" t="s">
        <v>17</v>
      </c>
      <c r="E239" s="194" t="s">
        <v>18</v>
      </c>
      <c r="F239" s="194" t="s">
        <v>19</v>
      </c>
      <c r="G239" s="194"/>
      <c r="H239" s="194"/>
      <c r="I239" s="194"/>
      <c r="J239" s="194"/>
      <c r="K239" s="194"/>
      <c r="L239" s="194"/>
      <c r="M239" s="194"/>
      <c r="N239" s="194"/>
      <c r="O239" s="194"/>
      <c r="P239" s="194"/>
      <c r="Q239" s="194"/>
      <c r="R239" s="194"/>
      <c r="S239" s="194"/>
      <c r="T239" s="194"/>
    </row>
    <row r="240" spans="1:30" ht="12" customHeight="1" x14ac:dyDescent="0.2">
      <c r="A240" s="196" t="s">
        <v>32</v>
      </c>
      <c r="B240" s="194"/>
      <c r="C240" s="194"/>
      <c r="D240" s="194"/>
      <c r="E240" s="194"/>
      <c r="F240" s="194"/>
      <c r="G240" s="194"/>
      <c r="H240" s="194"/>
      <c r="I240" s="194"/>
      <c r="J240" s="194"/>
      <c r="K240" s="194"/>
      <c r="L240" s="194"/>
      <c r="M240" s="194"/>
      <c r="N240" s="194"/>
      <c r="O240" s="194"/>
      <c r="P240" s="194"/>
      <c r="Q240" s="194"/>
      <c r="R240" s="194"/>
      <c r="S240" s="194"/>
      <c r="T240" s="194"/>
    </row>
    <row r="241" spans="1:30" ht="12" customHeight="1" x14ac:dyDescent="0.2">
      <c r="A241" s="189" t="s">
        <v>41</v>
      </c>
      <c r="B241" s="197">
        <v>381.923405</v>
      </c>
      <c r="C241" s="197">
        <v>427.71693599999998</v>
      </c>
      <c r="D241" s="197">
        <v>418.351268</v>
      </c>
      <c r="E241" s="197">
        <v>418.567069</v>
      </c>
      <c r="F241" s="197">
        <v>496.18725000000001</v>
      </c>
      <c r="G241" s="197"/>
      <c r="H241" s="197"/>
      <c r="I241" s="197"/>
      <c r="J241" s="197"/>
      <c r="K241" s="197"/>
      <c r="L241" s="197"/>
      <c r="M241" s="197"/>
      <c r="N241" s="197"/>
      <c r="O241" s="197"/>
      <c r="P241" s="197"/>
      <c r="Q241" s="197"/>
      <c r="R241" s="197"/>
      <c r="S241" s="197"/>
      <c r="T241" s="197"/>
      <c r="U241" s="220"/>
      <c r="V241" s="220"/>
      <c r="W241" s="220"/>
      <c r="X241" s="220"/>
      <c r="Y241" s="220"/>
      <c r="Z241" s="220"/>
      <c r="AA241" s="220"/>
      <c r="AB241" s="220"/>
      <c r="AC241" s="220"/>
      <c r="AD241" s="220"/>
    </row>
    <row r="242" spans="1:30" ht="12" customHeight="1" x14ac:dyDescent="0.2">
      <c r="A242" s="191" t="s">
        <v>42</v>
      </c>
      <c r="B242" s="198">
        <v>1611.685968</v>
      </c>
      <c r="C242" s="198">
        <v>3141.343488</v>
      </c>
      <c r="D242" s="198">
        <v>3423.6085280000002</v>
      </c>
      <c r="E242" s="198">
        <v>2673.3690230000002</v>
      </c>
      <c r="F242" s="198">
        <v>2901.6093449999998</v>
      </c>
      <c r="G242" s="198"/>
      <c r="H242" s="198"/>
      <c r="I242" s="198"/>
      <c r="J242" s="198"/>
      <c r="K242" s="198"/>
      <c r="L242" s="198"/>
      <c r="M242" s="198"/>
      <c r="N242" s="198"/>
      <c r="O242" s="198"/>
      <c r="P242" s="198"/>
      <c r="Q242" s="198"/>
      <c r="R242" s="198"/>
      <c r="S242" s="198"/>
      <c r="T242" s="198"/>
      <c r="U242" s="220"/>
      <c r="V242" s="220"/>
      <c r="W242" s="220"/>
      <c r="X242" s="220"/>
      <c r="Y242" s="220"/>
      <c r="Z242" s="220"/>
      <c r="AA242" s="220"/>
      <c r="AB242" s="220"/>
      <c r="AC242" s="220"/>
      <c r="AD242" s="220"/>
    </row>
    <row r="243" spans="1:30" ht="12" customHeight="1" x14ac:dyDescent="0.2">
      <c r="A243" s="189" t="s">
        <v>56</v>
      </c>
      <c r="B243" s="197">
        <v>96.864277000000001</v>
      </c>
      <c r="C243" s="197">
        <v>136.02750399999999</v>
      </c>
      <c r="D243" s="197">
        <v>138.297214</v>
      </c>
      <c r="E243" s="197">
        <v>157.35685599999999</v>
      </c>
      <c r="F243" s="197">
        <v>153.80276599999999</v>
      </c>
      <c r="G243" s="197"/>
      <c r="H243" s="197"/>
      <c r="I243" s="197"/>
      <c r="J243" s="197"/>
      <c r="K243" s="197"/>
      <c r="L243" s="197"/>
      <c r="M243" s="197"/>
      <c r="N243" s="197"/>
      <c r="O243" s="197"/>
      <c r="P243" s="197"/>
      <c r="Q243" s="197"/>
      <c r="R243" s="197"/>
      <c r="S243" s="197"/>
      <c r="T243" s="197"/>
      <c r="U243" s="220"/>
      <c r="V243" s="220"/>
      <c r="W243" s="220"/>
      <c r="X243" s="220"/>
      <c r="Y243" s="220"/>
      <c r="Z243" s="220"/>
      <c r="AA243" s="220"/>
      <c r="AB243" s="220"/>
      <c r="AC243" s="220"/>
      <c r="AD243" s="220"/>
    </row>
    <row r="244" spans="1:30" ht="12" customHeight="1" x14ac:dyDescent="0.2">
      <c r="A244" s="191" t="s">
        <v>45</v>
      </c>
      <c r="B244" s="198">
        <v>1103.290673</v>
      </c>
      <c r="C244" s="198">
        <v>1745.721358</v>
      </c>
      <c r="D244" s="198">
        <v>2050.9853950000002</v>
      </c>
      <c r="E244" s="198">
        <v>2267.1213590000002</v>
      </c>
      <c r="F244" s="198">
        <v>2303.5121349999999</v>
      </c>
      <c r="G244" s="198"/>
      <c r="H244" s="198"/>
      <c r="I244" s="198"/>
      <c r="J244" s="198"/>
      <c r="K244" s="198"/>
      <c r="L244" s="198"/>
      <c r="M244" s="198"/>
      <c r="N244" s="198"/>
      <c r="O244" s="198"/>
      <c r="P244" s="198"/>
      <c r="Q244" s="198"/>
      <c r="R244" s="198"/>
      <c r="S244" s="198"/>
      <c r="T244" s="198"/>
      <c r="U244" s="220"/>
      <c r="V244" s="220"/>
      <c r="W244" s="220"/>
      <c r="X244" s="220"/>
      <c r="Y244" s="220"/>
      <c r="Z244" s="220"/>
      <c r="AA244" s="220"/>
      <c r="AB244" s="220"/>
      <c r="AC244" s="220"/>
      <c r="AD244" s="220"/>
    </row>
    <row r="245" spans="1:30" ht="12" customHeight="1" x14ac:dyDescent="0.2">
      <c r="A245" s="189" t="s">
        <v>55</v>
      </c>
      <c r="B245" s="197">
        <v>8773.2136310000005</v>
      </c>
      <c r="C245" s="197">
        <v>9617.1383270000006</v>
      </c>
      <c r="D245" s="197">
        <v>10251.641329</v>
      </c>
      <c r="E245" s="197">
        <v>10567.037246</v>
      </c>
      <c r="F245" s="197">
        <v>12003.963745999999</v>
      </c>
      <c r="G245" s="197"/>
      <c r="H245" s="197"/>
      <c r="I245" s="197"/>
      <c r="J245" s="197"/>
      <c r="K245" s="197"/>
      <c r="L245" s="197"/>
      <c r="M245" s="197"/>
      <c r="N245" s="197"/>
      <c r="O245" s="197"/>
      <c r="P245" s="197"/>
      <c r="Q245" s="197"/>
      <c r="R245" s="197"/>
      <c r="S245" s="197"/>
      <c r="T245" s="197"/>
      <c r="U245" s="220"/>
      <c r="V245" s="220"/>
      <c r="W245" s="220"/>
      <c r="X245" s="220"/>
      <c r="Y245" s="220"/>
      <c r="Z245" s="220"/>
      <c r="AA245" s="220"/>
      <c r="AB245" s="220"/>
      <c r="AC245" s="220"/>
      <c r="AD245" s="220"/>
    </row>
    <row r="246" spans="1:30" ht="12" customHeight="1" x14ac:dyDescent="0.2">
      <c r="A246" s="191" t="s">
        <v>43</v>
      </c>
      <c r="B246" s="198">
        <v>2463.8058820000001</v>
      </c>
      <c r="C246" s="198">
        <v>3816.9668369999999</v>
      </c>
      <c r="D246" s="198">
        <v>4400.1355540000004</v>
      </c>
      <c r="E246" s="198">
        <v>4923.1610220000002</v>
      </c>
      <c r="F246" s="198">
        <v>4674.9605819999997</v>
      </c>
      <c r="G246" s="198"/>
      <c r="H246" s="198"/>
      <c r="I246" s="198"/>
      <c r="J246" s="198"/>
      <c r="K246" s="198"/>
      <c r="L246" s="198"/>
      <c r="M246" s="198"/>
      <c r="N246" s="198"/>
      <c r="O246" s="198"/>
      <c r="P246" s="198"/>
      <c r="Q246" s="198"/>
      <c r="R246" s="198"/>
      <c r="S246" s="198"/>
      <c r="T246" s="198"/>
      <c r="U246" s="220"/>
      <c r="V246" s="220"/>
      <c r="W246" s="220"/>
      <c r="X246" s="220"/>
      <c r="Y246" s="220"/>
      <c r="Z246" s="220"/>
      <c r="AA246" s="220"/>
      <c r="AB246" s="220"/>
      <c r="AC246" s="220"/>
      <c r="AD246" s="220"/>
    </row>
    <row r="247" spans="1:30" ht="12" customHeight="1" x14ac:dyDescent="0.2">
      <c r="A247" s="189" t="s">
        <v>40</v>
      </c>
      <c r="B247" s="197">
        <v>769.35361499999999</v>
      </c>
      <c r="C247" s="197">
        <v>812.07417999999996</v>
      </c>
      <c r="D247" s="197">
        <v>990.22617400000001</v>
      </c>
      <c r="E247" s="197">
        <v>990.69341099999997</v>
      </c>
      <c r="F247" s="197">
        <v>1461.678052</v>
      </c>
      <c r="G247" s="197"/>
      <c r="H247" s="197"/>
      <c r="I247" s="197"/>
      <c r="J247" s="197"/>
      <c r="K247" s="197"/>
      <c r="L247" s="197"/>
      <c r="M247" s="197"/>
      <c r="N247" s="197"/>
      <c r="O247" s="197"/>
      <c r="P247" s="197"/>
      <c r="Q247" s="197"/>
      <c r="R247" s="197"/>
      <c r="S247" s="197"/>
      <c r="T247" s="197"/>
      <c r="U247" s="220"/>
      <c r="V247" s="220"/>
      <c r="W247" s="220"/>
      <c r="X247" s="220"/>
      <c r="Y247" s="220"/>
      <c r="Z247" s="220"/>
      <c r="AA247" s="220"/>
      <c r="AB247" s="220"/>
      <c r="AC247" s="220"/>
      <c r="AD247" s="220"/>
    </row>
    <row r="248" spans="1:30" ht="12" customHeight="1" x14ac:dyDescent="0.2">
      <c r="A248" s="191" t="s">
        <v>44</v>
      </c>
      <c r="B248" s="198">
        <v>165.364946</v>
      </c>
      <c r="C248" s="198">
        <v>259.43755099999998</v>
      </c>
      <c r="D248" s="198">
        <v>298.89647000000002</v>
      </c>
      <c r="E248" s="198">
        <v>231.77601899999999</v>
      </c>
      <c r="F248" s="198">
        <v>264.35397499999999</v>
      </c>
      <c r="G248" s="198"/>
      <c r="H248" s="198"/>
      <c r="I248" s="198"/>
      <c r="J248" s="198"/>
      <c r="K248" s="198"/>
      <c r="L248" s="198"/>
      <c r="M248" s="198"/>
      <c r="N248" s="198"/>
      <c r="O248" s="198"/>
      <c r="P248" s="198"/>
      <c r="Q248" s="198"/>
      <c r="R248" s="198"/>
      <c r="S248" s="198"/>
      <c r="T248" s="198"/>
      <c r="U248" s="220"/>
      <c r="V248" s="220"/>
      <c r="W248" s="220"/>
      <c r="X248" s="220"/>
      <c r="Y248" s="220"/>
      <c r="Z248" s="220"/>
      <c r="AA248" s="220"/>
      <c r="AB248" s="220"/>
      <c r="AC248" s="220"/>
      <c r="AD248" s="220"/>
    </row>
    <row r="249" spans="1:30" ht="12" customHeight="1" x14ac:dyDescent="0.2">
      <c r="A249" s="189" t="s">
        <v>52</v>
      </c>
      <c r="B249" s="197">
        <v>244.850121</v>
      </c>
      <c r="C249" s="197">
        <v>207.441642</v>
      </c>
      <c r="D249" s="197">
        <v>204.85896099999999</v>
      </c>
      <c r="E249" s="197">
        <v>156.50639000000001</v>
      </c>
      <c r="F249" s="197">
        <v>246.621296</v>
      </c>
      <c r="G249" s="197"/>
      <c r="H249" s="197"/>
      <c r="I249" s="197"/>
      <c r="J249" s="197"/>
      <c r="K249" s="197"/>
      <c r="L249" s="197"/>
      <c r="M249" s="197"/>
      <c r="N249" s="197"/>
      <c r="O249" s="197"/>
      <c r="P249" s="197"/>
      <c r="Q249" s="197"/>
      <c r="R249" s="197"/>
      <c r="S249" s="197"/>
      <c r="T249" s="197"/>
      <c r="U249" s="220"/>
      <c r="V249" s="220"/>
      <c r="W249" s="220"/>
      <c r="X249" s="220"/>
      <c r="Y249" s="220"/>
      <c r="Z249" s="220"/>
      <c r="AA249" s="220"/>
      <c r="AB249" s="220"/>
      <c r="AC249" s="220"/>
      <c r="AD249" s="220"/>
    </row>
    <row r="250" spans="1:30" ht="12" customHeight="1" x14ac:dyDescent="0.2">
      <c r="A250" s="191" t="s">
        <v>50</v>
      </c>
      <c r="B250" s="198">
        <v>906.485905</v>
      </c>
      <c r="C250" s="198">
        <v>1092.545811</v>
      </c>
      <c r="D250" s="198">
        <v>1074.261798</v>
      </c>
      <c r="E250" s="198">
        <v>1344.738079</v>
      </c>
      <c r="F250" s="198">
        <v>1323.2747340000001</v>
      </c>
      <c r="G250" s="198"/>
      <c r="H250" s="198"/>
      <c r="I250" s="198"/>
      <c r="J250" s="198"/>
      <c r="K250" s="198"/>
      <c r="L250" s="198"/>
      <c r="M250" s="198"/>
      <c r="N250" s="198"/>
      <c r="O250" s="198"/>
      <c r="P250" s="198"/>
      <c r="Q250" s="198"/>
      <c r="R250" s="198"/>
      <c r="S250" s="198"/>
      <c r="T250" s="198"/>
      <c r="U250" s="220"/>
      <c r="V250" s="220"/>
      <c r="W250" s="220"/>
      <c r="X250" s="220"/>
      <c r="Y250" s="220"/>
      <c r="Z250" s="220"/>
      <c r="AA250" s="220"/>
      <c r="AB250" s="220"/>
      <c r="AC250" s="220"/>
      <c r="AD250" s="220"/>
    </row>
    <row r="251" spans="1:30" ht="12" customHeight="1" x14ac:dyDescent="0.2">
      <c r="A251" s="189" t="s">
        <v>39</v>
      </c>
      <c r="B251" s="197">
        <v>229.83007799999999</v>
      </c>
      <c r="C251" s="197">
        <v>966.63929599999994</v>
      </c>
      <c r="D251" s="197">
        <v>619.97733900000003</v>
      </c>
      <c r="E251" s="197">
        <v>440.52161899999999</v>
      </c>
      <c r="F251" s="197">
        <v>452.90997299999998</v>
      </c>
      <c r="G251" s="197"/>
      <c r="H251" s="197"/>
      <c r="I251" s="197"/>
      <c r="J251" s="197"/>
      <c r="K251" s="197"/>
      <c r="L251" s="197"/>
      <c r="M251" s="197"/>
      <c r="N251" s="197"/>
      <c r="O251" s="197"/>
      <c r="P251" s="197"/>
      <c r="Q251" s="197"/>
      <c r="R251" s="197"/>
      <c r="S251" s="197"/>
      <c r="T251" s="197"/>
      <c r="U251" s="220"/>
      <c r="V251" s="220"/>
      <c r="W251" s="220"/>
      <c r="X251" s="220"/>
      <c r="Y251" s="220"/>
      <c r="Z251" s="220"/>
      <c r="AA251" s="220"/>
      <c r="AB251" s="220"/>
      <c r="AC251" s="220"/>
      <c r="AD251" s="220"/>
    </row>
    <row r="252" spans="1:30" ht="12" customHeight="1" x14ac:dyDescent="0.2">
      <c r="A252" s="191" t="s">
        <v>57</v>
      </c>
      <c r="B252" s="198">
        <v>47.291426000000001</v>
      </c>
      <c r="C252" s="198">
        <v>102.88182399999999</v>
      </c>
      <c r="D252" s="198">
        <v>70.612656999999999</v>
      </c>
      <c r="E252" s="198">
        <v>61.954979999999999</v>
      </c>
      <c r="F252" s="198">
        <v>75.594312000000002</v>
      </c>
      <c r="G252" s="198"/>
      <c r="H252" s="198"/>
      <c r="I252" s="198"/>
      <c r="J252" s="198"/>
      <c r="K252" s="198"/>
      <c r="L252" s="198"/>
      <c r="M252" s="198"/>
      <c r="N252" s="198"/>
      <c r="O252" s="198"/>
      <c r="P252" s="198"/>
      <c r="Q252" s="198"/>
      <c r="R252" s="198"/>
      <c r="S252" s="198"/>
      <c r="T252" s="198"/>
      <c r="U252" s="220"/>
      <c r="V252" s="220"/>
      <c r="W252" s="220"/>
      <c r="X252" s="220"/>
      <c r="Y252" s="220"/>
      <c r="Z252" s="220"/>
      <c r="AA252" s="220"/>
      <c r="AB252" s="220"/>
      <c r="AC252" s="220"/>
      <c r="AD252" s="220"/>
    </row>
    <row r="253" spans="1:30" ht="12" customHeight="1" x14ac:dyDescent="0.2">
      <c r="A253" s="189" t="s">
        <v>49</v>
      </c>
      <c r="B253" s="197">
        <v>400.25038599999999</v>
      </c>
      <c r="C253" s="197">
        <v>520.83038699999997</v>
      </c>
      <c r="D253" s="197">
        <v>606.98346600000002</v>
      </c>
      <c r="E253" s="197">
        <v>674.03924500000005</v>
      </c>
      <c r="F253" s="197">
        <v>765.04154300000005</v>
      </c>
      <c r="G253" s="197"/>
      <c r="H253" s="197"/>
      <c r="I253" s="197"/>
      <c r="J253" s="197"/>
      <c r="K253" s="197"/>
      <c r="L253" s="197"/>
      <c r="M253" s="197"/>
      <c r="N253" s="197"/>
      <c r="O253" s="197"/>
      <c r="P253" s="197"/>
      <c r="Q253" s="197"/>
      <c r="R253" s="197"/>
      <c r="S253" s="197"/>
      <c r="T253" s="197"/>
      <c r="U253" s="220"/>
      <c r="V253" s="220"/>
      <c r="W253" s="220"/>
      <c r="X253" s="220"/>
      <c r="Y253" s="220"/>
      <c r="Z253" s="220"/>
      <c r="AA253" s="220"/>
      <c r="AB253" s="220"/>
      <c r="AC253" s="220"/>
      <c r="AD253" s="220"/>
    </row>
    <row r="254" spans="1:30" ht="12" customHeight="1" x14ac:dyDescent="0.2">
      <c r="A254" s="191" t="s">
        <v>46</v>
      </c>
      <c r="B254" s="198">
        <v>23419.193026000001</v>
      </c>
      <c r="C254" s="198">
        <v>31771.574829000001</v>
      </c>
      <c r="D254" s="198">
        <v>30939.223807999999</v>
      </c>
      <c r="E254" s="198">
        <v>32757.898518999998</v>
      </c>
      <c r="F254" s="198">
        <v>34456.080882000002</v>
      </c>
      <c r="G254" s="198"/>
      <c r="H254" s="198"/>
      <c r="I254" s="198"/>
      <c r="J254" s="198"/>
      <c r="K254" s="198"/>
      <c r="L254" s="198"/>
      <c r="M254" s="198"/>
      <c r="N254" s="198"/>
      <c r="O254" s="198"/>
      <c r="P254" s="198"/>
      <c r="Q254" s="198"/>
      <c r="R254" s="198"/>
      <c r="S254" s="198"/>
      <c r="T254" s="198"/>
      <c r="U254" s="220"/>
      <c r="V254" s="220"/>
      <c r="W254" s="220"/>
      <c r="X254" s="220"/>
      <c r="Y254" s="220"/>
      <c r="Z254" s="220"/>
      <c r="AA254" s="220"/>
      <c r="AB254" s="220"/>
      <c r="AC254" s="220"/>
      <c r="AD254" s="220"/>
    </row>
    <row r="255" spans="1:30" ht="12" customHeight="1" x14ac:dyDescent="0.2">
      <c r="A255" s="189" t="s">
        <v>48</v>
      </c>
      <c r="B255" s="197">
        <v>8161.8134689999997</v>
      </c>
      <c r="C255" s="197">
        <v>11696.255692999999</v>
      </c>
      <c r="D255" s="197">
        <v>13423.374970999999</v>
      </c>
      <c r="E255" s="197">
        <v>14147.878389</v>
      </c>
      <c r="F255" s="197">
        <v>15989.026551000001</v>
      </c>
      <c r="G255" s="197"/>
      <c r="H255" s="197"/>
      <c r="I255" s="197"/>
      <c r="J255" s="197"/>
      <c r="K255" s="197"/>
      <c r="L255" s="197"/>
      <c r="M255" s="197"/>
      <c r="N255" s="197"/>
      <c r="O255" s="197"/>
      <c r="P255" s="197"/>
      <c r="Q255" s="197"/>
      <c r="R255" s="197"/>
      <c r="S255" s="197"/>
      <c r="T255" s="197"/>
      <c r="U255" s="220"/>
      <c r="V255" s="220"/>
      <c r="W255" s="220"/>
      <c r="X255" s="220"/>
      <c r="Y255" s="220"/>
      <c r="Z255" s="220"/>
      <c r="AA255" s="220"/>
      <c r="AB255" s="220"/>
      <c r="AC255" s="220"/>
      <c r="AD255" s="220"/>
    </row>
    <row r="256" spans="1:30" ht="12" customHeight="1" x14ac:dyDescent="0.2">
      <c r="A256" s="191" t="s">
        <v>38</v>
      </c>
      <c r="B256" s="198">
        <v>3374.83986</v>
      </c>
      <c r="C256" s="198">
        <v>4765.9973829999999</v>
      </c>
      <c r="D256" s="198">
        <v>6178.2951300000004</v>
      </c>
      <c r="E256" s="198">
        <v>6919.0023700000002</v>
      </c>
      <c r="F256" s="198">
        <v>7177.7381299999997</v>
      </c>
      <c r="G256" s="198"/>
      <c r="H256" s="198"/>
      <c r="I256" s="198"/>
      <c r="J256" s="198"/>
      <c r="K256" s="198"/>
      <c r="L256" s="198"/>
      <c r="M256" s="198"/>
      <c r="N256" s="198"/>
      <c r="O256" s="198"/>
      <c r="P256" s="198"/>
      <c r="Q256" s="198"/>
      <c r="R256" s="198"/>
      <c r="S256" s="198"/>
      <c r="T256" s="198"/>
      <c r="U256" s="220"/>
      <c r="V256" s="220"/>
      <c r="W256" s="220"/>
      <c r="X256" s="220"/>
      <c r="Y256" s="220"/>
      <c r="Z256" s="220"/>
      <c r="AA256" s="220"/>
      <c r="AB256" s="220"/>
      <c r="AC256" s="220"/>
      <c r="AD256" s="220"/>
    </row>
    <row r="257" spans="1:30" ht="12" customHeight="1" x14ac:dyDescent="0.2">
      <c r="A257" s="189" t="s">
        <v>37</v>
      </c>
      <c r="B257" s="197">
        <v>2236.6234119999999</v>
      </c>
      <c r="C257" s="197">
        <v>2758.9693739999998</v>
      </c>
      <c r="D257" s="197">
        <v>4713.3587960000004</v>
      </c>
      <c r="E257" s="197">
        <v>5001.1842180000003</v>
      </c>
      <c r="F257" s="197">
        <v>4916.3593730000002</v>
      </c>
      <c r="G257" s="197"/>
      <c r="H257" s="197"/>
      <c r="I257" s="197"/>
      <c r="J257" s="197"/>
      <c r="K257" s="197"/>
      <c r="L257" s="197"/>
      <c r="M257" s="197"/>
      <c r="N257" s="197"/>
      <c r="O257" s="197"/>
      <c r="P257" s="197"/>
      <c r="Q257" s="197"/>
      <c r="R257" s="197"/>
      <c r="S257" s="197"/>
      <c r="T257" s="197"/>
      <c r="U257" s="220"/>
      <c r="V257" s="220"/>
      <c r="W257" s="220"/>
      <c r="X257" s="220"/>
      <c r="Y257" s="220"/>
      <c r="Z257" s="220"/>
      <c r="AA257" s="220"/>
      <c r="AB257" s="220"/>
      <c r="AC257" s="220"/>
      <c r="AD257" s="220"/>
    </row>
    <row r="258" spans="1:30" ht="12" customHeight="1" x14ac:dyDescent="0.2">
      <c r="A258" s="191" t="s">
        <v>54</v>
      </c>
      <c r="B258" s="198">
        <v>223.18691200000001</v>
      </c>
      <c r="C258" s="198">
        <v>420.87304599999999</v>
      </c>
      <c r="D258" s="198">
        <v>611.119193</v>
      </c>
      <c r="E258" s="198">
        <v>567.28154300000006</v>
      </c>
      <c r="F258" s="198">
        <v>512.33532500000001</v>
      </c>
      <c r="G258" s="198"/>
      <c r="H258" s="198"/>
      <c r="I258" s="198"/>
      <c r="J258" s="198"/>
      <c r="K258" s="198"/>
      <c r="L258" s="198"/>
      <c r="M258" s="198"/>
      <c r="N258" s="198"/>
      <c r="O258" s="198"/>
      <c r="P258" s="198"/>
      <c r="Q258" s="198"/>
      <c r="R258" s="198"/>
      <c r="S258" s="198"/>
      <c r="T258" s="198"/>
      <c r="U258" s="220"/>
      <c r="V258" s="220"/>
      <c r="W258" s="220"/>
      <c r="X258" s="220"/>
      <c r="Y258" s="220"/>
      <c r="Z258" s="220"/>
      <c r="AA258" s="220"/>
      <c r="AB258" s="220"/>
      <c r="AC258" s="220"/>
      <c r="AD258" s="220"/>
    </row>
    <row r="259" spans="1:30" ht="12" customHeight="1" x14ac:dyDescent="0.2">
      <c r="A259" s="189" t="s">
        <v>59</v>
      </c>
      <c r="B259" s="197">
        <v>0.205736</v>
      </c>
      <c r="C259" s="197">
        <v>0</v>
      </c>
      <c r="D259" s="197">
        <v>306.54198700000001</v>
      </c>
      <c r="E259" s="197">
        <v>257.764387</v>
      </c>
      <c r="F259" s="197">
        <v>2.3414000000000001E-2</v>
      </c>
      <c r="G259" s="197"/>
      <c r="H259" s="197"/>
      <c r="I259" s="197"/>
      <c r="J259" s="197"/>
      <c r="K259" s="197"/>
      <c r="L259" s="197"/>
      <c r="M259" s="197"/>
      <c r="N259" s="197"/>
      <c r="O259" s="197"/>
      <c r="P259" s="197"/>
      <c r="Q259" s="197"/>
      <c r="R259" s="197"/>
      <c r="S259" s="197"/>
      <c r="T259" s="197"/>
      <c r="U259" s="220"/>
      <c r="V259" s="220"/>
      <c r="W259" s="220"/>
      <c r="X259" s="220"/>
      <c r="Y259" s="220"/>
      <c r="Z259" s="220"/>
      <c r="AA259" s="220"/>
      <c r="AB259" s="220"/>
      <c r="AC259" s="220"/>
      <c r="AD259" s="220"/>
    </row>
    <row r="260" spans="1:30" ht="12" customHeight="1" x14ac:dyDescent="0.2">
      <c r="A260" s="191" t="s">
        <v>47</v>
      </c>
      <c r="B260" s="198">
        <v>1215.593758</v>
      </c>
      <c r="C260" s="198">
        <v>1516.482947</v>
      </c>
      <c r="D260" s="198">
        <v>1723.4065350000001</v>
      </c>
      <c r="E260" s="198">
        <v>1948.120324</v>
      </c>
      <c r="F260" s="198">
        <v>1740.6470770000001</v>
      </c>
      <c r="G260" s="198"/>
      <c r="H260" s="198"/>
      <c r="I260" s="198"/>
      <c r="J260" s="198"/>
      <c r="K260" s="198"/>
      <c r="L260" s="198"/>
      <c r="M260" s="198"/>
      <c r="N260" s="198"/>
      <c r="O260" s="198"/>
      <c r="P260" s="198"/>
      <c r="Q260" s="198"/>
      <c r="R260" s="198"/>
      <c r="S260" s="198"/>
      <c r="T260" s="198"/>
      <c r="U260" s="220"/>
      <c r="V260" s="220"/>
      <c r="W260" s="220"/>
      <c r="X260" s="220"/>
      <c r="Y260" s="220"/>
      <c r="Z260" s="220"/>
      <c r="AA260" s="220"/>
      <c r="AB260" s="220"/>
      <c r="AC260" s="220"/>
      <c r="AD260" s="220"/>
    </row>
    <row r="261" spans="1:30" ht="12" customHeight="1" x14ac:dyDescent="0.2">
      <c r="A261" s="189" t="s">
        <v>53</v>
      </c>
      <c r="B261" s="197">
        <v>37.913302000000002</v>
      </c>
      <c r="C261" s="197">
        <v>31.293392999999998</v>
      </c>
      <c r="D261" s="197">
        <v>37.178251000000003</v>
      </c>
      <c r="E261" s="197">
        <v>67.549288000000004</v>
      </c>
      <c r="F261" s="197">
        <v>84.926755</v>
      </c>
      <c r="G261" s="197"/>
      <c r="H261" s="197"/>
      <c r="I261" s="197"/>
      <c r="J261" s="197"/>
      <c r="K261" s="197"/>
      <c r="L261" s="197"/>
      <c r="M261" s="197"/>
      <c r="N261" s="197"/>
      <c r="O261" s="197"/>
      <c r="P261" s="197"/>
      <c r="Q261" s="197"/>
      <c r="R261" s="197"/>
      <c r="S261" s="197"/>
      <c r="T261" s="197"/>
      <c r="U261" s="220"/>
      <c r="V261" s="220"/>
      <c r="W261" s="220"/>
      <c r="X261" s="220"/>
      <c r="Y261" s="220"/>
      <c r="Z261" s="220"/>
      <c r="AA261" s="220"/>
      <c r="AB261" s="220"/>
      <c r="AC261" s="220"/>
      <c r="AD261" s="220"/>
    </row>
    <row r="262" spans="1:30" ht="12" customHeight="1" x14ac:dyDescent="0.2">
      <c r="A262" s="191" t="s">
        <v>51</v>
      </c>
      <c r="B262" s="198">
        <v>4882.531156</v>
      </c>
      <c r="C262" s="198">
        <v>281.20052900000002</v>
      </c>
      <c r="D262" s="198">
        <v>0</v>
      </c>
      <c r="E262" s="198">
        <v>0</v>
      </c>
      <c r="F262" s="198">
        <v>14770.155207</v>
      </c>
      <c r="G262" s="198"/>
      <c r="H262" s="198"/>
      <c r="I262" s="198"/>
      <c r="J262" s="198"/>
      <c r="K262" s="198"/>
      <c r="L262" s="198"/>
      <c r="M262" s="198"/>
      <c r="N262" s="198"/>
      <c r="O262" s="198"/>
      <c r="P262" s="198"/>
      <c r="Q262" s="198"/>
      <c r="R262" s="198"/>
      <c r="S262" s="198"/>
      <c r="T262" s="198"/>
      <c r="U262" s="220"/>
      <c r="V262" s="220"/>
      <c r="W262" s="220"/>
      <c r="X262" s="220"/>
      <c r="Y262" s="220"/>
      <c r="Z262" s="220"/>
      <c r="AA262" s="220"/>
      <c r="AB262" s="220"/>
      <c r="AC262" s="220"/>
      <c r="AD262" s="220"/>
    </row>
    <row r="263" spans="1:30" ht="12" customHeight="1" x14ac:dyDescent="0.2">
      <c r="A263" s="204" t="s">
        <v>58</v>
      </c>
      <c r="B263" s="206">
        <v>0.339752</v>
      </c>
      <c r="C263" s="206">
        <v>2.0631620000000002</v>
      </c>
      <c r="D263" s="206">
        <v>12.194432000000001</v>
      </c>
      <c r="E263" s="206">
        <v>22.368905000000002</v>
      </c>
      <c r="F263" s="206">
        <v>44.304057999999998</v>
      </c>
      <c r="G263" s="206"/>
      <c r="H263" s="206"/>
      <c r="I263" s="206"/>
      <c r="J263" s="206"/>
      <c r="K263" s="206"/>
      <c r="L263" s="206"/>
      <c r="M263" s="206"/>
      <c r="N263" s="206"/>
      <c r="O263" s="206"/>
      <c r="P263" s="206"/>
      <c r="Q263" s="206"/>
      <c r="R263" s="206"/>
      <c r="S263" s="206"/>
      <c r="T263" s="206"/>
      <c r="U263" s="220"/>
      <c r="V263" s="220"/>
      <c r="W263" s="220"/>
      <c r="X263" s="220"/>
      <c r="Y263" s="220"/>
      <c r="Z263" s="220"/>
      <c r="AA263" s="220"/>
      <c r="AB263" s="220"/>
      <c r="AC263" s="220"/>
      <c r="AD263" s="220"/>
    </row>
    <row r="266" spans="1:30" ht="12" customHeight="1" x14ac:dyDescent="0.2">
      <c r="A266" s="2" t="s">
        <v>608</v>
      </c>
    </row>
    <row r="267" spans="1:30" ht="12" customHeight="1" x14ac:dyDescent="0.2">
      <c r="A267" s="5" t="s">
        <v>116</v>
      </c>
      <c r="B267" s="6">
        <f t="shared" ref="B267:C267" si="28">B276/B$28</f>
        <v>5.9322564961083154E-3</v>
      </c>
      <c r="C267" s="6">
        <f t="shared" si="28"/>
        <v>7.0052242549614218E-3</v>
      </c>
      <c r="D267" s="6">
        <f t="shared" ref="D267:T267" si="29">D276/D$28</f>
        <v>2.1666044279946197E-2</v>
      </c>
      <c r="E267" s="6">
        <f t="shared" si="29"/>
        <v>3.687907330134315E-2</v>
      </c>
      <c r="F267" s="6">
        <f t="shared" si="29"/>
        <v>3.3137977060378195E-2</v>
      </c>
      <c r="G267" s="6"/>
      <c r="H267" s="6"/>
      <c r="I267" s="6"/>
      <c r="J267" s="6"/>
      <c r="K267" s="6"/>
      <c r="L267" s="6"/>
      <c r="M267" s="6"/>
      <c r="N267" s="6"/>
      <c r="O267" s="6"/>
      <c r="P267" s="6"/>
      <c r="Q267" s="6"/>
      <c r="R267" s="6"/>
      <c r="S267" s="6"/>
      <c r="T267" s="6"/>
    </row>
    <row r="268" spans="1:30" ht="12" customHeight="1" x14ac:dyDescent="0.2">
      <c r="A268" s="5" t="s">
        <v>117</v>
      </c>
      <c r="B268" s="6">
        <f t="shared" ref="B268:C268" si="30">B286/B$38</f>
        <v>0.10704421356217159</v>
      </c>
      <c r="C268" s="6">
        <f t="shared" si="30"/>
        <v>5.6372722991331004E-2</v>
      </c>
      <c r="D268" s="6">
        <f t="shared" ref="D268:T268" si="31">D286/D$38</f>
        <v>5.387346032362747E-2</v>
      </c>
      <c r="E268" s="6">
        <f t="shared" si="31"/>
        <v>6.2267657787170243E-2</v>
      </c>
      <c r="F268" s="6">
        <f t="shared" si="31"/>
        <v>4.5912010899991217E-2</v>
      </c>
      <c r="G268" s="6"/>
      <c r="H268" s="6"/>
      <c r="I268" s="6"/>
      <c r="J268" s="6"/>
      <c r="K268" s="6"/>
      <c r="L268" s="6"/>
      <c r="M268" s="6"/>
      <c r="N268" s="6"/>
      <c r="O268" s="6"/>
      <c r="P268" s="6"/>
      <c r="Q268" s="6"/>
      <c r="R268" s="6"/>
      <c r="S268" s="6"/>
      <c r="T268" s="6"/>
    </row>
    <row r="269" spans="1:30" ht="12" customHeight="1" x14ac:dyDescent="0.2">
      <c r="A269" s="2" t="s">
        <v>614</v>
      </c>
    </row>
    <row r="270" spans="1:30" ht="12" customHeight="1" x14ac:dyDescent="0.2">
      <c r="A270" s="193" t="s">
        <v>14</v>
      </c>
      <c r="B270" s="194" t="s">
        <v>15</v>
      </c>
      <c r="C270" s="194" t="s">
        <v>16</v>
      </c>
      <c r="D270" s="194" t="s">
        <v>17</v>
      </c>
      <c r="E270" s="194" t="s">
        <v>18</v>
      </c>
      <c r="F270" s="194" t="s">
        <v>19</v>
      </c>
      <c r="G270" s="194"/>
      <c r="H270" s="194"/>
      <c r="I270" s="194"/>
      <c r="J270" s="194"/>
      <c r="K270" s="194"/>
      <c r="L270" s="194"/>
      <c r="M270" s="194"/>
      <c r="N270" s="194"/>
      <c r="O270" s="194"/>
      <c r="P270" s="194"/>
      <c r="Q270" s="194"/>
      <c r="R270" s="194"/>
      <c r="S270" s="194"/>
      <c r="T270" s="194"/>
    </row>
    <row r="271" spans="1:30" ht="12" customHeight="1" x14ac:dyDescent="0.2">
      <c r="A271" s="196" t="s">
        <v>32</v>
      </c>
      <c r="B271" s="194"/>
      <c r="C271" s="194"/>
      <c r="D271" s="194"/>
      <c r="E271" s="194"/>
      <c r="F271" s="194"/>
      <c r="G271" s="194"/>
      <c r="H271" s="194"/>
      <c r="I271" s="194"/>
      <c r="J271" s="194"/>
      <c r="K271" s="194"/>
      <c r="L271" s="194"/>
      <c r="M271" s="194"/>
      <c r="N271" s="194"/>
      <c r="O271" s="194"/>
      <c r="P271" s="194"/>
      <c r="Q271" s="194"/>
      <c r="R271" s="194"/>
      <c r="S271" s="194"/>
      <c r="T271" s="194"/>
    </row>
    <row r="272" spans="1:30" ht="12" customHeight="1" x14ac:dyDescent="0.2">
      <c r="A272" s="189" t="s">
        <v>41</v>
      </c>
      <c r="B272" s="197">
        <v>3.5499740000000002</v>
      </c>
      <c r="C272" s="197">
        <v>9.2228469999999998</v>
      </c>
      <c r="D272" s="197">
        <v>14.986630999999999</v>
      </c>
      <c r="E272" s="197">
        <v>10.307909</v>
      </c>
      <c r="F272" s="197">
        <v>6.1091430000000004</v>
      </c>
      <c r="G272" s="197"/>
      <c r="H272" s="197"/>
      <c r="I272" s="197"/>
      <c r="J272" s="197"/>
      <c r="K272" s="197"/>
      <c r="L272" s="197"/>
      <c r="M272" s="197"/>
      <c r="N272" s="197"/>
      <c r="O272" s="197"/>
      <c r="P272" s="197"/>
      <c r="Q272" s="197"/>
      <c r="R272" s="197"/>
      <c r="S272" s="197"/>
      <c r="T272" s="197"/>
      <c r="U272" s="221"/>
      <c r="V272" s="221"/>
      <c r="W272" s="221"/>
      <c r="X272" s="221"/>
      <c r="Y272" s="221"/>
      <c r="Z272" s="221"/>
      <c r="AA272" s="221"/>
      <c r="AB272" s="221"/>
      <c r="AC272" s="221"/>
      <c r="AD272" s="221"/>
    </row>
    <row r="273" spans="1:30" ht="12" customHeight="1" x14ac:dyDescent="0.2">
      <c r="A273" s="191" t="s">
        <v>42</v>
      </c>
      <c r="B273" s="198">
        <v>14.918418000000001</v>
      </c>
      <c r="C273" s="198">
        <v>19.855378999999999</v>
      </c>
      <c r="D273" s="198">
        <v>17.134139000000001</v>
      </c>
      <c r="E273" s="198">
        <v>20.076891</v>
      </c>
      <c r="F273" s="198">
        <v>33.614995999999998</v>
      </c>
      <c r="G273" s="198"/>
      <c r="H273" s="198"/>
      <c r="I273" s="198"/>
      <c r="J273" s="198"/>
      <c r="K273" s="198"/>
      <c r="L273" s="198"/>
      <c r="M273" s="198"/>
      <c r="N273" s="198"/>
      <c r="O273" s="198"/>
      <c r="P273" s="198"/>
      <c r="Q273" s="198"/>
      <c r="R273" s="198"/>
      <c r="S273" s="198"/>
      <c r="T273" s="198"/>
      <c r="U273" s="221"/>
      <c r="V273" s="221"/>
      <c r="W273" s="221"/>
      <c r="X273" s="221"/>
      <c r="Y273" s="221"/>
      <c r="Z273" s="221"/>
      <c r="AA273" s="221"/>
      <c r="AB273" s="221"/>
      <c r="AC273" s="221"/>
      <c r="AD273" s="221"/>
    </row>
    <row r="274" spans="1:30" ht="12" customHeight="1" x14ac:dyDescent="0.2">
      <c r="A274" s="189" t="s">
        <v>56</v>
      </c>
      <c r="B274" s="197">
        <v>2.1683819999999998</v>
      </c>
      <c r="C274" s="197">
        <v>0.63088999999999995</v>
      </c>
      <c r="D274" s="197">
        <v>2.9468329999999998</v>
      </c>
      <c r="E274" s="197">
        <v>0.97916099999999995</v>
      </c>
      <c r="F274" s="197">
        <v>2.4841660000000001</v>
      </c>
      <c r="G274" s="197"/>
      <c r="H274" s="197"/>
      <c r="I274" s="197"/>
      <c r="J274" s="197"/>
      <c r="K274" s="197"/>
      <c r="L274" s="197"/>
      <c r="M274" s="197"/>
      <c r="N274" s="197"/>
      <c r="O274" s="197"/>
      <c r="P274" s="197"/>
      <c r="Q274" s="197"/>
      <c r="R274" s="197"/>
      <c r="S274" s="197"/>
      <c r="T274" s="197"/>
      <c r="U274" s="221"/>
      <c r="V274" s="221"/>
      <c r="W274" s="221"/>
      <c r="X274" s="221"/>
      <c r="Y274" s="221"/>
      <c r="Z274" s="221"/>
      <c r="AA274" s="221"/>
      <c r="AB274" s="221"/>
      <c r="AC274" s="221"/>
      <c r="AD274" s="221"/>
    </row>
    <row r="275" spans="1:30" ht="12" customHeight="1" x14ac:dyDescent="0.2">
      <c r="A275" s="191" t="s">
        <v>45</v>
      </c>
      <c r="B275" s="198">
        <v>20.431578999999999</v>
      </c>
      <c r="C275" s="198">
        <v>22.173287999999999</v>
      </c>
      <c r="D275" s="198">
        <v>30.802779000000001</v>
      </c>
      <c r="E275" s="198">
        <v>27.958371</v>
      </c>
      <c r="F275" s="198">
        <v>108.25906500000001</v>
      </c>
      <c r="G275" s="198"/>
      <c r="H275" s="198"/>
      <c r="I275" s="198"/>
      <c r="J275" s="198"/>
      <c r="K275" s="198"/>
      <c r="L275" s="198"/>
      <c r="M275" s="198"/>
      <c r="N275" s="198"/>
      <c r="O275" s="198"/>
      <c r="P275" s="198"/>
      <c r="Q275" s="198"/>
      <c r="R275" s="198"/>
      <c r="S275" s="198"/>
      <c r="T275" s="198"/>
      <c r="U275" s="221"/>
      <c r="V275" s="221"/>
      <c r="W275" s="221"/>
      <c r="X275" s="221"/>
      <c r="Y275" s="221"/>
      <c r="Z275" s="221"/>
      <c r="AA275" s="221"/>
      <c r="AB275" s="221"/>
      <c r="AC275" s="221"/>
      <c r="AD275" s="221"/>
    </row>
    <row r="276" spans="1:30" ht="12" customHeight="1" x14ac:dyDescent="0.2">
      <c r="A276" s="189" t="s">
        <v>55</v>
      </c>
      <c r="B276" s="197">
        <v>75.241992999999994</v>
      </c>
      <c r="C276" s="197">
        <v>106.397853</v>
      </c>
      <c r="D276" s="197">
        <v>369.489013</v>
      </c>
      <c r="E276" s="197">
        <v>653.12789099999998</v>
      </c>
      <c r="F276" s="197">
        <v>712.88397899999995</v>
      </c>
      <c r="G276" s="197"/>
      <c r="H276" s="197"/>
      <c r="I276" s="197"/>
      <c r="J276" s="197"/>
      <c r="K276" s="197"/>
      <c r="L276" s="197"/>
      <c r="M276" s="197"/>
      <c r="N276" s="197"/>
      <c r="O276" s="197"/>
      <c r="P276" s="197"/>
      <c r="Q276" s="197"/>
      <c r="R276" s="197"/>
      <c r="S276" s="197"/>
      <c r="T276" s="197"/>
      <c r="U276" s="221"/>
      <c r="V276" s="221"/>
      <c r="W276" s="221"/>
      <c r="X276" s="221"/>
      <c r="Y276" s="221"/>
      <c r="Z276" s="221"/>
      <c r="AA276" s="221"/>
      <c r="AB276" s="221"/>
      <c r="AC276" s="221"/>
      <c r="AD276" s="221"/>
    </row>
    <row r="277" spans="1:30" ht="12" customHeight="1" x14ac:dyDescent="0.2">
      <c r="A277" s="191" t="s">
        <v>43</v>
      </c>
      <c r="B277" s="198">
        <v>272.603613</v>
      </c>
      <c r="C277" s="198">
        <v>269.32625999999999</v>
      </c>
      <c r="D277" s="198">
        <v>311.548812</v>
      </c>
      <c r="E277" s="198">
        <v>416.33611300000001</v>
      </c>
      <c r="F277" s="198">
        <v>332.76737500000002</v>
      </c>
      <c r="G277" s="198"/>
      <c r="H277" s="198"/>
      <c r="I277" s="198"/>
      <c r="J277" s="198"/>
      <c r="K277" s="198"/>
      <c r="L277" s="198"/>
      <c r="M277" s="198"/>
      <c r="N277" s="198"/>
      <c r="O277" s="198"/>
      <c r="P277" s="198"/>
      <c r="Q277" s="198"/>
      <c r="R277" s="198"/>
      <c r="S277" s="198"/>
      <c r="T277" s="198"/>
      <c r="U277" s="221"/>
      <c r="V277" s="221"/>
      <c r="W277" s="221"/>
      <c r="X277" s="221"/>
      <c r="Y277" s="221"/>
      <c r="Z277" s="221"/>
      <c r="AA277" s="221"/>
      <c r="AB277" s="221"/>
      <c r="AC277" s="221"/>
      <c r="AD277" s="221"/>
    </row>
    <row r="278" spans="1:30" ht="12" customHeight="1" x14ac:dyDescent="0.2">
      <c r="A278" s="189" t="s">
        <v>40</v>
      </c>
      <c r="B278" s="197">
        <v>1.595043</v>
      </c>
      <c r="C278" s="197">
        <v>2.782524</v>
      </c>
      <c r="D278" s="197">
        <v>2.9506929999999998</v>
      </c>
      <c r="E278" s="197">
        <v>2.5582630000000002</v>
      </c>
      <c r="F278" s="197">
        <v>2.7541190000000002</v>
      </c>
      <c r="G278" s="197"/>
      <c r="H278" s="197"/>
      <c r="I278" s="197"/>
      <c r="J278" s="197"/>
      <c r="K278" s="197"/>
      <c r="L278" s="197"/>
      <c r="M278" s="197"/>
      <c r="N278" s="197"/>
      <c r="O278" s="197"/>
      <c r="P278" s="197"/>
      <c r="Q278" s="197"/>
      <c r="R278" s="197"/>
      <c r="S278" s="197"/>
      <c r="T278" s="197"/>
      <c r="U278" s="221"/>
      <c r="V278" s="221"/>
      <c r="W278" s="221"/>
      <c r="X278" s="221"/>
      <c r="Y278" s="221"/>
      <c r="Z278" s="221"/>
      <c r="AA278" s="221"/>
      <c r="AB278" s="221"/>
      <c r="AC278" s="221"/>
      <c r="AD278" s="221"/>
    </row>
    <row r="279" spans="1:30" ht="12" customHeight="1" x14ac:dyDescent="0.2">
      <c r="A279" s="191" t="s">
        <v>44</v>
      </c>
      <c r="B279" s="198">
        <v>5.8078029999999998</v>
      </c>
      <c r="C279" s="198">
        <v>9.7606780000000004</v>
      </c>
      <c r="D279" s="198">
        <v>0.55532000000000004</v>
      </c>
      <c r="E279" s="198">
        <v>14.416236</v>
      </c>
      <c r="F279" s="198">
        <v>2.3889209999999999</v>
      </c>
      <c r="G279" s="198"/>
      <c r="H279" s="198"/>
      <c r="I279" s="198"/>
      <c r="J279" s="198"/>
      <c r="K279" s="198"/>
      <c r="L279" s="198"/>
      <c r="M279" s="198"/>
      <c r="N279" s="198"/>
      <c r="O279" s="198"/>
      <c r="P279" s="198"/>
      <c r="Q279" s="198"/>
      <c r="R279" s="198"/>
      <c r="S279" s="198"/>
      <c r="T279" s="198"/>
      <c r="U279" s="221"/>
      <c r="V279" s="221"/>
      <c r="W279" s="221"/>
      <c r="X279" s="221"/>
      <c r="Y279" s="221"/>
      <c r="Z279" s="221"/>
      <c r="AA279" s="221"/>
      <c r="AB279" s="221"/>
      <c r="AC279" s="221"/>
      <c r="AD279" s="221"/>
    </row>
    <row r="280" spans="1:30" ht="12" customHeight="1" x14ac:dyDescent="0.2">
      <c r="A280" s="189" t="s">
        <v>52</v>
      </c>
      <c r="B280" s="197">
        <v>1.758265</v>
      </c>
      <c r="C280" s="197">
        <v>1.455525</v>
      </c>
      <c r="D280" s="197">
        <v>3.8501889999999999</v>
      </c>
      <c r="E280" s="197">
        <v>5.494516</v>
      </c>
      <c r="F280" s="197">
        <v>9.540737</v>
      </c>
      <c r="G280" s="197"/>
      <c r="H280" s="197"/>
      <c r="I280" s="197"/>
      <c r="J280" s="197"/>
      <c r="K280" s="197"/>
      <c r="L280" s="197"/>
      <c r="M280" s="197"/>
      <c r="N280" s="197"/>
      <c r="O280" s="197"/>
      <c r="P280" s="197"/>
      <c r="Q280" s="197"/>
      <c r="R280" s="197"/>
      <c r="S280" s="197"/>
      <c r="T280" s="197"/>
      <c r="U280" s="221"/>
      <c r="V280" s="221"/>
      <c r="W280" s="221"/>
      <c r="X280" s="221"/>
      <c r="Y280" s="221"/>
      <c r="Z280" s="221"/>
      <c r="AA280" s="221"/>
      <c r="AB280" s="221"/>
      <c r="AC280" s="221"/>
      <c r="AD280" s="221"/>
    </row>
    <row r="281" spans="1:30" ht="12" customHeight="1" x14ac:dyDescent="0.2">
      <c r="A281" s="191" t="s">
        <v>50</v>
      </c>
      <c r="B281" s="198">
        <v>2.5592800000000002</v>
      </c>
      <c r="C281" s="198">
        <v>1.2018979999999999</v>
      </c>
      <c r="D281" s="198">
        <v>2.480092</v>
      </c>
      <c r="E281" s="198">
        <v>3.3991989999999999</v>
      </c>
      <c r="F281" s="198">
        <v>4.1365790000000002</v>
      </c>
      <c r="G281" s="198"/>
      <c r="H281" s="198"/>
      <c r="I281" s="198"/>
      <c r="J281" s="198"/>
      <c r="K281" s="198"/>
      <c r="L281" s="198"/>
      <c r="M281" s="198"/>
      <c r="N281" s="198"/>
      <c r="O281" s="198"/>
      <c r="P281" s="198"/>
      <c r="Q281" s="198"/>
      <c r="R281" s="198"/>
      <c r="S281" s="198"/>
      <c r="T281" s="198"/>
      <c r="U281" s="221"/>
      <c r="V281" s="221"/>
      <c r="W281" s="221"/>
      <c r="X281" s="221"/>
      <c r="Y281" s="221"/>
      <c r="Z281" s="221"/>
      <c r="AA281" s="221"/>
      <c r="AB281" s="221"/>
      <c r="AC281" s="221"/>
      <c r="AD281" s="221"/>
    </row>
    <row r="282" spans="1:30" ht="12" customHeight="1" x14ac:dyDescent="0.2">
      <c r="A282" s="189" t="s">
        <v>39</v>
      </c>
      <c r="B282" s="197">
        <v>6.0575700000000001</v>
      </c>
      <c r="C282" s="197">
        <v>2.7788149999999998</v>
      </c>
      <c r="D282" s="197">
        <v>7.018859</v>
      </c>
      <c r="E282" s="197">
        <v>7.834041</v>
      </c>
      <c r="F282" s="197">
        <v>10.384562000000001</v>
      </c>
      <c r="G282" s="197"/>
      <c r="H282" s="197"/>
      <c r="I282" s="197"/>
      <c r="J282" s="197"/>
      <c r="K282" s="197"/>
      <c r="L282" s="197"/>
      <c r="M282" s="197"/>
      <c r="N282" s="197"/>
      <c r="O282" s="197"/>
      <c r="P282" s="197"/>
      <c r="Q282" s="197"/>
      <c r="R282" s="197"/>
      <c r="S282" s="197"/>
      <c r="T282" s="197"/>
      <c r="U282" s="221"/>
      <c r="V282" s="221"/>
      <c r="W282" s="221"/>
      <c r="X282" s="221"/>
      <c r="Y282" s="221"/>
      <c r="Z282" s="221"/>
      <c r="AA282" s="221"/>
      <c r="AB282" s="221"/>
      <c r="AC282" s="221"/>
      <c r="AD282" s="221"/>
    </row>
    <row r="283" spans="1:30" ht="12" customHeight="1" x14ac:dyDescent="0.2">
      <c r="A283" s="191" t="s">
        <v>57</v>
      </c>
      <c r="B283" s="198">
        <v>1.1297E-2</v>
      </c>
      <c r="C283" s="198">
        <v>0.108154</v>
      </c>
      <c r="D283" s="198">
        <v>2.3504000000000001E-2</v>
      </c>
      <c r="E283" s="198">
        <v>1.4912E-2</v>
      </c>
      <c r="F283" s="198">
        <v>0.53778599999999999</v>
      </c>
      <c r="G283" s="198"/>
      <c r="H283" s="198"/>
      <c r="I283" s="198"/>
      <c r="J283" s="198"/>
      <c r="K283" s="198"/>
      <c r="L283" s="198"/>
      <c r="M283" s="198"/>
      <c r="N283" s="198"/>
      <c r="O283" s="198"/>
      <c r="P283" s="198"/>
      <c r="Q283" s="198"/>
      <c r="R283" s="198"/>
      <c r="S283" s="198"/>
      <c r="T283" s="198"/>
      <c r="U283" s="221"/>
      <c r="V283" s="221"/>
      <c r="W283" s="221"/>
      <c r="X283" s="221"/>
      <c r="Y283" s="221"/>
      <c r="Z283" s="221"/>
      <c r="AA283" s="221"/>
      <c r="AB283" s="221"/>
      <c r="AC283" s="221"/>
      <c r="AD283" s="221"/>
    </row>
    <row r="284" spans="1:30" ht="12" customHeight="1" x14ac:dyDescent="0.2">
      <c r="A284" s="189" t="s">
        <v>49</v>
      </c>
      <c r="B284" s="197">
        <v>28.500886999999999</v>
      </c>
      <c r="C284" s="197">
        <v>26.265014000000001</v>
      </c>
      <c r="D284" s="197">
        <v>26.776274000000001</v>
      </c>
      <c r="E284" s="197">
        <v>20.240286999999999</v>
      </c>
      <c r="F284" s="197">
        <v>14.624478999999999</v>
      </c>
      <c r="G284" s="197"/>
      <c r="H284" s="197"/>
      <c r="I284" s="197"/>
      <c r="J284" s="197"/>
      <c r="K284" s="197"/>
      <c r="L284" s="197"/>
      <c r="M284" s="197"/>
      <c r="N284" s="197"/>
      <c r="O284" s="197"/>
      <c r="P284" s="197"/>
      <c r="Q284" s="197"/>
      <c r="R284" s="197"/>
      <c r="S284" s="197"/>
      <c r="T284" s="197"/>
      <c r="U284" s="221"/>
      <c r="V284" s="221"/>
      <c r="W284" s="221"/>
      <c r="X284" s="221"/>
      <c r="Y284" s="221"/>
      <c r="Z284" s="221"/>
      <c r="AA284" s="221"/>
      <c r="AB284" s="221"/>
      <c r="AC284" s="221"/>
      <c r="AD284" s="221"/>
    </row>
    <row r="285" spans="1:30" ht="12" customHeight="1" x14ac:dyDescent="0.2">
      <c r="A285" s="191" t="s">
        <v>46</v>
      </c>
      <c r="B285" s="198">
        <v>1.6150420000000001</v>
      </c>
      <c r="C285" s="198">
        <v>1.472264</v>
      </c>
      <c r="D285" s="198">
        <v>2.2882280000000002</v>
      </c>
      <c r="E285" s="198">
        <v>2.746156</v>
      </c>
      <c r="F285" s="198">
        <v>2.6524719999999999</v>
      </c>
      <c r="G285" s="198"/>
      <c r="H285" s="198"/>
      <c r="I285" s="198"/>
      <c r="J285" s="198"/>
      <c r="K285" s="198"/>
      <c r="L285" s="198"/>
      <c r="M285" s="198"/>
      <c r="N285" s="198"/>
      <c r="O285" s="198"/>
      <c r="P285" s="198"/>
      <c r="Q285" s="198"/>
      <c r="R285" s="198"/>
      <c r="S285" s="198"/>
      <c r="T285" s="198"/>
      <c r="U285" s="221"/>
      <c r="V285" s="221"/>
      <c r="W285" s="221"/>
      <c r="X285" s="221"/>
      <c r="Y285" s="221"/>
      <c r="Z285" s="221"/>
      <c r="AA285" s="221"/>
      <c r="AB285" s="221"/>
      <c r="AC285" s="221"/>
      <c r="AD285" s="221"/>
    </row>
    <row r="286" spans="1:30" ht="12" customHeight="1" x14ac:dyDescent="0.2">
      <c r="A286" s="189" t="s">
        <v>48</v>
      </c>
      <c r="B286" s="197">
        <v>1595.011379</v>
      </c>
      <c r="C286" s="197">
        <v>1086.156618</v>
      </c>
      <c r="D286" s="197">
        <v>1145.4491190000001</v>
      </c>
      <c r="E286" s="197">
        <v>1398.596892</v>
      </c>
      <c r="F286" s="197">
        <v>1115.2816849999999</v>
      </c>
      <c r="G286" s="197"/>
      <c r="H286" s="197"/>
      <c r="I286" s="197"/>
      <c r="J286" s="197"/>
      <c r="K286" s="197"/>
      <c r="L286" s="197"/>
      <c r="M286" s="197"/>
      <c r="N286" s="197"/>
      <c r="O286" s="197"/>
      <c r="P286" s="197"/>
      <c r="Q286" s="197"/>
      <c r="R286" s="197"/>
      <c r="S286" s="197"/>
      <c r="T286" s="197"/>
      <c r="U286" s="221"/>
      <c r="V286" s="221"/>
      <c r="W286" s="221"/>
      <c r="X286" s="221"/>
      <c r="Y286" s="221"/>
      <c r="Z286" s="221"/>
      <c r="AA286" s="221"/>
      <c r="AB286" s="221"/>
      <c r="AC286" s="221"/>
      <c r="AD286" s="221"/>
    </row>
    <row r="287" spans="1:30" ht="12" customHeight="1" x14ac:dyDescent="0.2">
      <c r="A287" s="191" t="s">
        <v>38</v>
      </c>
      <c r="B287" s="198">
        <v>13.537811</v>
      </c>
      <c r="C287" s="198">
        <v>25.957943</v>
      </c>
      <c r="D287" s="198">
        <v>25.561198999999998</v>
      </c>
      <c r="E287" s="198">
        <v>51.942571000000001</v>
      </c>
      <c r="F287" s="198">
        <v>43.366433000000001</v>
      </c>
      <c r="G287" s="198"/>
      <c r="H287" s="198"/>
      <c r="I287" s="198"/>
      <c r="J287" s="198"/>
      <c r="K287" s="198"/>
      <c r="L287" s="198"/>
      <c r="M287" s="198"/>
      <c r="N287" s="198"/>
      <c r="O287" s="198"/>
      <c r="P287" s="198"/>
      <c r="Q287" s="198"/>
      <c r="R287" s="198"/>
      <c r="S287" s="198"/>
      <c r="T287" s="198"/>
      <c r="U287" s="221"/>
      <c r="V287" s="221"/>
      <c r="W287" s="221"/>
      <c r="X287" s="221"/>
      <c r="Y287" s="221"/>
      <c r="Z287" s="221"/>
      <c r="AA287" s="221"/>
      <c r="AB287" s="221"/>
      <c r="AC287" s="221"/>
      <c r="AD287" s="221"/>
    </row>
    <row r="288" spans="1:30" ht="12" customHeight="1" x14ac:dyDescent="0.2">
      <c r="A288" s="189" t="s">
        <v>37</v>
      </c>
      <c r="B288" s="197">
        <v>6.023066</v>
      </c>
      <c r="C288" s="197">
        <v>45.293014999999997</v>
      </c>
      <c r="D288" s="197">
        <v>7.6793889999999996</v>
      </c>
      <c r="E288" s="197">
        <v>11.794905999999999</v>
      </c>
      <c r="F288" s="197">
        <v>26.951454999999999</v>
      </c>
      <c r="G288" s="197"/>
      <c r="H288" s="197"/>
      <c r="I288" s="197"/>
      <c r="J288" s="197"/>
      <c r="K288" s="197"/>
      <c r="L288" s="197"/>
      <c r="M288" s="197"/>
      <c r="N288" s="197"/>
      <c r="O288" s="197"/>
      <c r="P288" s="197"/>
      <c r="Q288" s="197"/>
      <c r="R288" s="197"/>
      <c r="S288" s="197"/>
      <c r="T288" s="197"/>
      <c r="U288" s="221"/>
      <c r="V288" s="221"/>
      <c r="W288" s="221"/>
      <c r="X288" s="221"/>
      <c r="Y288" s="221"/>
      <c r="Z288" s="221"/>
      <c r="AA288" s="221"/>
      <c r="AB288" s="221"/>
      <c r="AC288" s="221"/>
      <c r="AD288" s="221"/>
    </row>
    <row r="289" spans="1:30" ht="12" customHeight="1" x14ac:dyDescent="0.2">
      <c r="A289" s="191" t="s">
        <v>54</v>
      </c>
      <c r="B289" s="198">
        <v>0.67495400000000005</v>
      </c>
      <c r="C289" s="198">
        <v>0.996479</v>
      </c>
      <c r="D289" s="198">
        <v>0.50290299999999999</v>
      </c>
      <c r="E289" s="198">
        <v>1.1209530000000001</v>
      </c>
      <c r="F289" s="198">
        <v>1.3653519999999999</v>
      </c>
      <c r="G289" s="198"/>
      <c r="H289" s="198"/>
      <c r="I289" s="198"/>
      <c r="J289" s="198"/>
      <c r="K289" s="198"/>
      <c r="L289" s="198"/>
      <c r="M289" s="198"/>
      <c r="N289" s="198"/>
      <c r="O289" s="198"/>
      <c r="P289" s="198"/>
      <c r="Q289" s="198"/>
      <c r="R289" s="198"/>
      <c r="S289" s="198"/>
      <c r="T289" s="198"/>
      <c r="U289" s="221"/>
      <c r="V289" s="221"/>
      <c r="W289" s="221"/>
      <c r="X289" s="221"/>
      <c r="Y289" s="221"/>
      <c r="Z289" s="221"/>
      <c r="AA289" s="221"/>
      <c r="AB289" s="221"/>
      <c r="AC289" s="221"/>
      <c r="AD289" s="221"/>
    </row>
    <row r="290" spans="1:30" ht="12" customHeight="1" x14ac:dyDescent="0.2">
      <c r="A290" s="189" t="s">
        <v>59</v>
      </c>
      <c r="B290" s="197">
        <v>0</v>
      </c>
      <c r="C290" s="197">
        <v>0</v>
      </c>
      <c r="D290" s="197">
        <v>3.2161000000000002E-2</v>
      </c>
      <c r="E290" s="197">
        <v>0.25964500000000001</v>
      </c>
      <c r="F290" s="197">
        <v>0</v>
      </c>
      <c r="G290" s="197"/>
      <c r="H290" s="197"/>
      <c r="I290" s="197"/>
      <c r="J290" s="197"/>
      <c r="K290" s="197"/>
      <c r="L290" s="197"/>
      <c r="M290" s="197"/>
      <c r="N290" s="197"/>
      <c r="O290" s="197"/>
      <c r="P290" s="197"/>
      <c r="Q290" s="197"/>
      <c r="R290" s="197"/>
      <c r="S290" s="197"/>
      <c r="T290" s="197"/>
      <c r="U290" s="221"/>
      <c r="V290" s="221"/>
      <c r="W290" s="221"/>
      <c r="X290" s="221"/>
      <c r="Y290" s="221"/>
      <c r="Z290" s="221"/>
      <c r="AA290" s="221"/>
      <c r="AB290" s="221"/>
      <c r="AC290" s="221"/>
      <c r="AD290" s="221"/>
    </row>
    <row r="291" spans="1:30" ht="12" customHeight="1" x14ac:dyDescent="0.2">
      <c r="A291" s="191" t="s">
        <v>47</v>
      </c>
      <c r="B291" s="198">
        <v>1.365963</v>
      </c>
      <c r="C291" s="198">
        <v>1.608932</v>
      </c>
      <c r="D291" s="198">
        <v>2.7901479999999999</v>
      </c>
      <c r="E291" s="198">
        <v>5.5701289999999997</v>
      </c>
      <c r="F291" s="198">
        <v>5.186045</v>
      </c>
      <c r="G291" s="198"/>
      <c r="H291" s="198"/>
      <c r="I291" s="198"/>
      <c r="J291" s="198"/>
      <c r="K291" s="198"/>
      <c r="L291" s="198"/>
      <c r="M291" s="198"/>
      <c r="N291" s="198"/>
      <c r="O291" s="198"/>
      <c r="P291" s="198"/>
      <c r="Q291" s="198"/>
      <c r="R291" s="198"/>
      <c r="S291" s="198"/>
      <c r="T291" s="198"/>
      <c r="U291" s="221"/>
      <c r="V291" s="221"/>
      <c r="W291" s="221"/>
      <c r="X291" s="221"/>
      <c r="Y291" s="221"/>
      <c r="Z291" s="221"/>
      <c r="AA291" s="221"/>
      <c r="AB291" s="221"/>
      <c r="AC291" s="221"/>
      <c r="AD291" s="221"/>
    </row>
    <row r="292" spans="1:30" ht="12" customHeight="1" x14ac:dyDescent="0.2">
      <c r="A292" s="189" t="s">
        <v>53</v>
      </c>
      <c r="B292" s="197">
        <v>2.3353060000000001</v>
      </c>
      <c r="C292" s="197">
        <v>2.6480009999999998</v>
      </c>
      <c r="D292" s="197">
        <v>3.1881010000000001</v>
      </c>
      <c r="E292" s="197">
        <v>4.8848050000000001</v>
      </c>
      <c r="F292" s="197">
        <v>5.4539249999999999</v>
      </c>
      <c r="G292" s="197"/>
      <c r="H292" s="197"/>
      <c r="I292" s="197"/>
      <c r="J292" s="197"/>
      <c r="K292" s="197"/>
      <c r="L292" s="197"/>
      <c r="M292" s="197"/>
      <c r="N292" s="197"/>
      <c r="O292" s="197"/>
      <c r="P292" s="197"/>
      <c r="Q292" s="197"/>
      <c r="R292" s="197"/>
      <c r="S292" s="197"/>
      <c r="T292" s="197"/>
      <c r="U292" s="221"/>
      <c r="V292" s="221"/>
      <c r="W292" s="221"/>
      <c r="X292" s="221"/>
      <c r="Y292" s="221"/>
      <c r="Z292" s="221"/>
      <c r="AA292" s="221"/>
      <c r="AB292" s="221"/>
      <c r="AC292" s="221"/>
      <c r="AD292" s="221"/>
    </row>
    <row r="293" spans="1:30" ht="12" customHeight="1" x14ac:dyDescent="0.2">
      <c r="A293" s="191" t="s">
        <v>51</v>
      </c>
      <c r="B293" s="198">
        <v>0.97345499999999996</v>
      </c>
      <c r="C293" s="198">
        <v>25.157102999999999</v>
      </c>
      <c r="D293" s="198">
        <v>0</v>
      </c>
      <c r="E293" s="198">
        <v>0</v>
      </c>
      <c r="F293" s="198">
        <v>1.940858</v>
      </c>
      <c r="G293" s="198"/>
      <c r="H293" s="198"/>
      <c r="I293" s="198"/>
      <c r="J293" s="198"/>
      <c r="K293" s="198"/>
      <c r="L293" s="198"/>
      <c r="M293" s="198"/>
      <c r="N293" s="198"/>
      <c r="O293" s="198"/>
      <c r="P293" s="198"/>
      <c r="Q293" s="198"/>
      <c r="R293" s="198"/>
      <c r="S293" s="198"/>
      <c r="T293" s="198"/>
      <c r="U293" s="221"/>
      <c r="V293" s="221"/>
      <c r="W293" s="221"/>
      <c r="X293" s="221"/>
      <c r="Y293" s="221"/>
      <c r="Z293" s="221"/>
      <c r="AA293" s="221"/>
      <c r="AB293" s="221"/>
      <c r="AC293" s="221"/>
      <c r="AD293" s="221"/>
    </row>
    <row r="294" spans="1:30" ht="12" customHeight="1" x14ac:dyDescent="0.2">
      <c r="A294" s="204" t="s">
        <v>58</v>
      </c>
      <c r="B294" s="206">
        <v>0</v>
      </c>
      <c r="C294" s="206">
        <v>0</v>
      </c>
      <c r="D294" s="206">
        <v>0.11100500000000001</v>
      </c>
      <c r="E294" s="206">
        <v>0</v>
      </c>
      <c r="F294" s="206">
        <v>0</v>
      </c>
      <c r="G294" s="206"/>
      <c r="H294" s="206"/>
      <c r="I294" s="206"/>
      <c r="J294" s="206"/>
      <c r="K294" s="206"/>
      <c r="L294" s="206"/>
      <c r="M294" s="206"/>
      <c r="N294" s="206"/>
      <c r="O294" s="206"/>
      <c r="P294" s="206"/>
      <c r="Q294" s="206"/>
      <c r="R294" s="206"/>
      <c r="S294" s="206"/>
      <c r="T294" s="206"/>
      <c r="U294" s="221"/>
      <c r="V294" s="221"/>
      <c r="W294" s="221"/>
      <c r="X294" s="221"/>
      <c r="Y294" s="221"/>
      <c r="Z294" s="221"/>
      <c r="AA294" s="221"/>
      <c r="AB294" s="221"/>
      <c r="AC294" s="221"/>
      <c r="AD294" s="221"/>
    </row>
    <row r="297" spans="1:30" ht="12" customHeight="1" x14ac:dyDescent="0.2">
      <c r="A297" s="2" t="s">
        <v>609</v>
      </c>
    </row>
    <row r="298" spans="1:30" ht="12" customHeight="1" x14ac:dyDescent="0.2">
      <c r="A298" s="5" t="s">
        <v>116</v>
      </c>
      <c r="B298" s="6">
        <f t="shared" ref="B298:C298" si="32">B308/B$29</f>
        <v>5.865312959967451E-2</v>
      </c>
      <c r="C298" s="6">
        <f t="shared" si="32"/>
        <v>3.3007832642845132E-2</v>
      </c>
      <c r="D298" s="6">
        <f t="shared" ref="D298:T298" si="33">D308/D$29</f>
        <v>4.0408986377197462E-2</v>
      </c>
      <c r="E298" s="6">
        <f t="shared" si="33"/>
        <v>3.742857016315293E-2</v>
      </c>
      <c r="F298" s="6">
        <f t="shared" si="33"/>
        <v>4.3576139325464565E-2</v>
      </c>
      <c r="G298" s="6"/>
      <c r="H298" s="6"/>
      <c r="I298" s="6"/>
      <c r="J298" s="6"/>
      <c r="K298" s="6"/>
      <c r="L298" s="6"/>
      <c r="M298" s="6"/>
      <c r="N298" s="6"/>
      <c r="O298" s="6"/>
      <c r="P298" s="6"/>
      <c r="Q298" s="6"/>
      <c r="R298" s="6"/>
      <c r="S298" s="6"/>
      <c r="T298" s="6"/>
    </row>
    <row r="299" spans="1:30" ht="12" customHeight="1" x14ac:dyDescent="0.2">
      <c r="A299" s="5" t="s">
        <v>117</v>
      </c>
      <c r="B299" s="6">
        <f t="shared" ref="B299:C299" si="34">B317/B$38</f>
        <v>1.9934143169074822E-2</v>
      </c>
      <c r="C299" s="6">
        <f t="shared" si="34"/>
        <v>1.5634119183797757E-2</v>
      </c>
      <c r="D299" s="6">
        <f t="shared" ref="D299:T299" si="35">D317/D$38</f>
        <v>1.4125696501911948E-2</v>
      </c>
      <c r="E299" s="6">
        <f t="shared" si="35"/>
        <v>1.3083572781651747E-2</v>
      </c>
      <c r="F299" s="6">
        <f t="shared" si="35"/>
        <v>1.2742441370457557E-2</v>
      </c>
      <c r="G299" s="6"/>
      <c r="H299" s="6"/>
      <c r="I299" s="6"/>
      <c r="J299" s="6"/>
      <c r="K299" s="6"/>
      <c r="L299" s="6"/>
      <c r="M299" s="6"/>
      <c r="N299" s="6"/>
      <c r="O299" s="6"/>
      <c r="P299" s="6"/>
      <c r="Q299" s="6"/>
      <c r="R299" s="6"/>
      <c r="S299" s="6"/>
      <c r="T299" s="6"/>
    </row>
    <row r="300" spans="1:30" ht="12" customHeight="1" x14ac:dyDescent="0.2">
      <c r="A300" s="2" t="s">
        <v>614</v>
      </c>
    </row>
    <row r="301" spans="1:30" ht="12" customHeight="1" x14ac:dyDescent="0.2">
      <c r="A301" s="193" t="s">
        <v>14</v>
      </c>
      <c r="B301" s="194" t="s">
        <v>15</v>
      </c>
      <c r="C301" s="194" t="s">
        <v>16</v>
      </c>
      <c r="D301" s="194" t="s">
        <v>17</v>
      </c>
      <c r="E301" s="194" t="s">
        <v>18</v>
      </c>
      <c r="F301" s="194" t="s">
        <v>19</v>
      </c>
      <c r="G301" s="194"/>
      <c r="H301" s="194"/>
      <c r="I301" s="194"/>
      <c r="J301" s="194"/>
      <c r="K301" s="194"/>
      <c r="L301" s="194"/>
      <c r="M301" s="194"/>
      <c r="N301" s="194"/>
      <c r="O301" s="194"/>
      <c r="P301" s="194"/>
      <c r="Q301" s="194"/>
      <c r="R301" s="194"/>
      <c r="S301" s="194"/>
      <c r="T301" s="194"/>
    </row>
    <row r="302" spans="1:30" ht="12" customHeight="1" x14ac:dyDescent="0.2">
      <c r="A302" s="196" t="s">
        <v>32</v>
      </c>
      <c r="B302" s="194"/>
      <c r="C302" s="194"/>
      <c r="D302" s="194"/>
      <c r="E302" s="194"/>
      <c r="F302" s="194"/>
      <c r="G302" s="194"/>
      <c r="H302" s="194"/>
      <c r="I302" s="194"/>
      <c r="J302" s="194"/>
      <c r="K302" s="194"/>
      <c r="L302" s="194"/>
      <c r="M302" s="194"/>
      <c r="N302" s="194"/>
      <c r="O302" s="194"/>
      <c r="P302" s="194"/>
      <c r="Q302" s="194"/>
      <c r="R302" s="194"/>
      <c r="S302" s="194"/>
      <c r="T302" s="194"/>
    </row>
    <row r="303" spans="1:30" ht="12" customHeight="1" x14ac:dyDescent="0.2">
      <c r="A303" s="189" t="s">
        <v>41</v>
      </c>
      <c r="B303" s="197">
        <v>0.59273600000000004</v>
      </c>
      <c r="C303" s="197">
        <v>0.389677</v>
      </c>
      <c r="D303" s="197">
        <v>0.62948400000000004</v>
      </c>
      <c r="E303" s="197">
        <v>5.8548349999999996</v>
      </c>
      <c r="F303" s="197">
        <v>2.689009</v>
      </c>
      <c r="G303" s="197"/>
      <c r="H303" s="197"/>
      <c r="I303" s="197"/>
      <c r="J303" s="197"/>
      <c r="K303" s="197"/>
      <c r="L303" s="197"/>
      <c r="M303" s="197"/>
      <c r="N303" s="197"/>
      <c r="O303" s="197"/>
      <c r="P303" s="197"/>
      <c r="Q303" s="197"/>
      <c r="R303" s="197"/>
      <c r="S303" s="197"/>
      <c r="T303" s="197"/>
      <c r="U303" s="222"/>
      <c r="V303" s="222"/>
      <c r="W303" s="222"/>
      <c r="X303" s="222"/>
      <c r="Y303" s="222"/>
      <c r="Z303" s="222"/>
      <c r="AA303" s="222"/>
      <c r="AB303" s="222"/>
      <c r="AC303" s="222"/>
      <c r="AD303" s="222"/>
    </row>
    <row r="304" spans="1:30" ht="12" customHeight="1" x14ac:dyDescent="0.2">
      <c r="A304" s="191" t="s">
        <v>42</v>
      </c>
      <c r="B304" s="198">
        <v>75.025903</v>
      </c>
      <c r="C304" s="198">
        <v>62.123336000000002</v>
      </c>
      <c r="D304" s="198">
        <v>94.753023999999996</v>
      </c>
      <c r="E304" s="198">
        <v>180.42020199999999</v>
      </c>
      <c r="F304" s="198">
        <v>141.084059</v>
      </c>
      <c r="G304" s="198"/>
      <c r="H304" s="198"/>
      <c r="I304" s="198"/>
      <c r="J304" s="198"/>
      <c r="K304" s="198"/>
      <c r="L304" s="198"/>
      <c r="M304" s="198"/>
      <c r="N304" s="198"/>
      <c r="O304" s="198"/>
      <c r="P304" s="198"/>
      <c r="Q304" s="198"/>
      <c r="R304" s="198"/>
      <c r="S304" s="198"/>
      <c r="T304" s="198"/>
      <c r="U304" s="222"/>
      <c r="V304" s="222"/>
      <c r="W304" s="222"/>
      <c r="X304" s="222"/>
      <c r="Y304" s="222"/>
      <c r="Z304" s="222"/>
      <c r="AA304" s="222"/>
      <c r="AB304" s="222"/>
      <c r="AC304" s="222"/>
      <c r="AD304" s="222"/>
    </row>
    <row r="305" spans="1:30" ht="12" customHeight="1" x14ac:dyDescent="0.2">
      <c r="A305" s="189" t="s">
        <v>56</v>
      </c>
      <c r="B305" s="197">
        <v>5.3407249999999999</v>
      </c>
      <c r="C305" s="197">
        <v>8.0395299999999992</v>
      </c>
      <c r="D305" s="197">
        <v>8.5161750000000005</v>
      </c>
      <c r="E305" s="197">
        <v>10.175286</v>
      </c>
      <c r="F305" s="197">
        <v>7.9073589999999996</v>
      </c>
      <c r="G305" s="197"/>
      <c r="H305" s="197"/>
      <c r="I305" s="197"/>
      <c r="J305" s="197"/>
      <c r="K305" s="197"/>
      <c r="L305" s="197"/>
      <c r="M305" s="197"/>
      <c r="N305" s="197"/>
      <c r="O305" s="197"/>
      <c r="P305" s="197"/>
      <c r="Q305" s="197"/>
      <c r="R305" s="197"/>
      <c r="S305" s="197"/>
      <c r="T305" s="197"/>
      <c r="U305" s="222"/>
      <c r="V305" s="222"/>
      <c r="W305" s="222"/>
      <c r="X305" s="222"/>
      <c r="Y305" s="222"/>
      <c r="Z305" s="222"/>
      <c r="AA305" s="222"/>
      <c r="AB305" s="222"/>
      <c r="AC305" s="222"/>
      <c r="AD305" s="222"/>
    </row>
    <row r="306" spans="1:30" ht="12" customHeight="1" x14ac:dyDescent="0.2">
      <c r="A306" s="191" t="s">
        <v>45</v>
      </c>
      <c r="B306" s="198">
        <v>18.728587000000001</v>
      </c>
      <c r="C306" s="198">
        <v>45.934632000000001</v>
      </c>
      <c r="D306" s="198">
        <v>33.953583000000002</v>
      </c>
      <c r="E306" s="198">
        <v>42.831803000000001</v>
      </c>
      <c r="F306" s="198">
        <v>74.680571</v>
      </c>
      <c r="G306" s="198"/>
      <c r="H306" s="198"/>
      <c r="I306" s="198"/>
      <c r="J306" s="198"/>
      <c r="K306" s="198"/>
      <c r="L306" s="198"/>
      <c r="M306" s="198"/>
      <c r="N306" s="198"/>
      <c r="O306" s="198"/>
      <c r="P306" s="198"/>
      <c r="Q306" s="198"/>
      <c r="R306" s="198"/>
      <c r="S306" s="198"/>
      <c r="T306" s="198"/>
      <c r="U306" s="222"/>
      <c r="V306" s="222"/>
      <c r="W306" s="222"/>
      <c r="X306" s="222"/>
      <c r="Y306" s="222"/>
      <c r="Z306" s="222"/>
      <c r="AA306" s="222"/>
      <c r="AB306" s="222"/>
      <c r="AC306" s="222"/>
      <c r="AD306" s="222"/>
    </row>
    <row r="307" spans="1:30" ht="12" customHeight="1" x14ac:dyDescent="0.2">
      <c r="A307" s="189" t="s">
        <v>55</v>
      </c>
      <c r="B307" s="197">
        <v>336.38858499999998</v>
      </c>
      <c r="C307" s="197">
        <v>366.144654</v>
      </c>
      <c r="D307" s="197">
        <v>373.68188600000002</v>
      </c>
      <c r="E307" s="197">
        <v>367.01952499999999</v>
      </c>
      <c r="F307" s="197">
        <v>336.35488500000002</v>
      </c>
      <c r="G307" s="197"/>
      <c r="H307" s="197"/>
      <c r="I307" s="197"/>
      <c r="J307" s="197"/>
      <c r="K307" s="197"/>
      <c r="L307" s="197"/>
      <c r="M307" s="197"/>
      <c r="N307" s="197"/>
      <c r="O307" s="197"/>
      <c r="P307" s="197"/>
      <c r="Q307" s="197"/>
      <c r="R307" s="197"/>
      <c r="S307" s="197"/>
      <c r="T307" s="197"/>
      <c r="U307" s="222"/>
      <c r="V307" s="222"/>
      <c r="W307" s="222"/>
      <c r="X307" s="222"/>
      <c r="Y307" s="222"/>
      <c r="Z307" s="222"/>
      <c r="AA307" s="222"/>
      <c r="AB307" s="222"/>
      <c r="AC307" s="222"/>
      <c r="AD307" s="222"/>
    </row>
    <row r="308" spans="1:30" ht="12" customHeight="1" x14ac:dyDescent="0.2">
      <c r="A308" s="191" t="s">
        <v>43</v>
      </c>
      <c r="B308" s="198">
        <v>354.99744600000002</v>
      </c>
      <c r="C308" s="198">
        <v>271.840687</v>
      </c>
      <c r="D308" s="198">
        <v>366.493358</v>
      </c>
      <c r="E308" s="198">
        <v>344.91348499999998</v>
      </c>
      <c r="F308" s="198">
        <v>423.325129</v>
      </c>
      <c r="G308" s="198"/>
      <c r="H308" s="198"/>
      <c r="I308" s="198"/>
      <c r="J308" s="198"/>
      <c r="K308" s="198"/>
      <c r="L308" s="198"/>
      <c r="M308" s="198"/>
      <c r="N308" s="198"/>
      <c r="O308" s="198"/>
      <c r="P308" s="198"/>
      <c r="Q308" s="198"/>
      <c r="R308" s="198"/>
      <c r="S308" s="198"/>
      <c r="T308" s="198"/>
      <c r="U308" s="222"/>
      <c r="V308" s="222"/>
      <c r="W308" s="222"/>
      <c r="X308" s="222"/>
      <c r="Y308" s="222"/>
      <c r="Z308" s="222"/>
      <c r="AA308" s="222"/>
      <c r="AB308" s="222"/>
      <c r="AC308" s="222"/>
      <c r="AD308" s="222"/>
    </row>
    <row r="309" spans="1:30" ht="12" customHeight="1" x14ac:dyDescent="0.2">
      <c r="A309" s="189" t="s">
        <v>40</v>
      </c>
      <c r="B309" s="197">
        <v>0.103712</v>
      </c>
      <c r="C309" s="197">
        <v>1.2578009999999999</v>
      </c>
      <c r="D309" s="197">
        <v>3.1937030000000002</v>
      </c>
      <c r="E309" s="197">
        <v>7.263414</v>
      </c>
      <c r="F309" s="197">
        <v>4.8942310000000004</v>
      </c>
      <c r="G309" s="197"/>
      <c r="H309" s="197"/>
      <c r="I309" s="197"/>
      <c r="J309" s="197"/>
      <c r="K309" s="197"/>
      <c r="L309" s="197"/>
      <c r="M309" s="197"/>
      <c r="N309" s="197"/>
      <c r="O309" s="197"/>
      <c r="P309" s="197"/>
      <c r="Q309" s="197"/>
      <c r="R309" s="197"/>
      <c r="S309" s="197"/>
      <c r="T309" s="197"/>
      <c r="U309" s="222"/>
      <c r="V309" s="222"/>
      <c r="W309" s="222"/>
      <c r="X309" s="222"/>
      <c r="Y309" s="222"/>
      <c r="Z309" s="222"/>
      <c r="AA309" s="222"/>
      <c r="AB309" s="222"/>
      <c r="AC309" s="222"/>
      <c r="AD309" s="222"/>
    </row>
    <row r="310" spans="1:30" ht="12" customHeight="1" x14ac:dyDescent="0.2">
      <c r="A310" s="191" t="s">
        <v>44</v>
      </c>
      <c r="B310" s="198">
        <v>0.832237</v>
      </c>
      <c r="C310" s="198">
        <v>3.6332999999999997E-2</v>
      </c>
      <c r="D310" s="198">
        <v>0.100373</v>
      </c>
      <c r="E310" s="198">
        <v>4.6343000000000002E-2</v>
      </c>
      <c r="F310" s="198">
        <v>0.44114300000000001</v>
      </c>
      <c r="G310" s="198"/>
      <c r="H310" s="198"/>
      <c r="I310" s="198"/>
      <c r="J310" s="198"/>
      <c r="K310" s="198"/>
      <c r="L310" s="198"/>
      <c r="M310" s="198"/>
      <c r="N310" s="198"/>
      <c r="O310" s="198"/>
      <c r="P310" s="198"/>
      <c r="Q310" s="198"/>
      <c r="R310" s="198"/>
      <c r="S310" s="198"/>
      <c r="T310" s="198"/>
      <c r="U310" s="222"/>
      <c r="V310" s="222"/>
      <c r="W310" s="222"/>
      <c r="X310" s="222"/>
      <c r="Y310" s="222"/>
      <c r="Z310" s="222"/>
      <c r="AA310" s="222"/>
      <c r="AB310" s="222"/>
      <c r="AC310" s="222"/>
      <c r="AD310" s="222"/>
    </row>
    <row r="311" spans="1:30" ht="12" customHeight="1" x14ac:dyDescent="0.2">
      <c r="A311" s="189" t="s">
        <v>52</v>
      </c>
      <c r="B311" s="197">
        <v>1.0556540000000001</v>
      </c>
      <c r="C311" s="197">
        <v>2.4670200000000002</v>
      </c>
      <c r="D311" s="197">
        <v>6.9259250000000003</v>
      </c>
      <c r="E311" s="197">
        <v>3.8446739999999999</v>
      </c>
      <c r="F311" s="197">
        <v>0.55844400000000005</v>
      </c>
      <c r="G311" s="197"/>
      <c r="H311" s="197"/>
      <c r="I311" s="197"/>
      <c r="J311" s="197"/>
      <c r="K311" s="197"/>
      <c r="L311" s="197"/>
      <c r="M311" s="197"/>
      <c r="N311" s="197"/>
      <c r="O311" s="197"/>
      <c r="P311" s="197"/>
      <c r="Q311" s="197"/>
      <c r="R311" s="197"/>
      <c r="S311" s="197"/>
      <c r="T311" s="197"/>
      <c r="U311" s="222"/>
      <c r="V311" s="222"/>
      <c r="W311" s="222"/>
      <c r="X311" s="222"/>
      <c r="Y311" s="222"/>
      <c r="Z311" s="222"/>
      <c r="AA311" s="222"/>
      <c r="AB311" s="222"/>
      <c r="AC311" s="222"/>
      <c r="AD311" s="222"/>
    </row>
    <row r="312" spans="1:30" ht="12" customHeight="1" x14ac:dyDescent="0.2">
      <c r="A312" s="191" t="s">
        <v>50</v>
      </c>
      <c r="B312" s="198">
        <v>1.9164159999999999</v>
      </c>
      <c r="C312" s="198">
        <v>5.6331959999999999</v>
      </c>
      <c r="D312" s="198">
        <v>1.485385</v>
      </c>
      <c r="E312" s="198">
        <v>8.5844710000000006</v>
      </c>
      <c r="F312" s="198">
        <v>0.76072099999999998</v>
      </c>
      <c r="G312" s="198"/>
      <c r="H312" s="198"/>
      <c r="I312" s="198"/>
      <c r="J312" s="198"/>
      <c r="K312" s="198"/>
      <c r="L312" s="198"/>
      <c r="M312" s="198"/>
      <c r="N312" s="198"/>
      <c r="O312" s="198"/>
      <c r="P312" s="198"/>
      <c r="Q312" s="198"/>
      <c r="R312" s="198"/>
      <c r="S312" s="198"/>
      <c r="T312" s="198"/>
      <c r="U312" s="222"/>
      <c r="V312" s="222"/>
      <c r="W312" s="222"/>
      <c r="X312" s="222"/>
      <c r="Y312" s="222"/>
      <c r="Z312" s="222"/>
      <c r="AA312" s="222"/>
      <c r="AB312" s="222"/>
      <c r="AC312" s="222"/>
      <c r="AD312" s="222"/>
    </row>
    <row r="313" spans="1:30" ht="12" customHeight="1" x14ac:dyDescent="0.2">
      <c r="A313" s="189" t="s">
        <v>39</v>
      </c>
      <c r="B313" s="197">
        <v>6.7530000000000003E-3</v>
      </c>
      <c r="C313" s="197">
        <v>0.24404100000000001</v>
      </c>
      <c r="D313" s="197">
        <v>0.77804099999999998</v>
      </c>
      <c r="E313" s="197">
        <v>16.336518000000002</v>
      </c>
      <c r="F313" s="197">
        <v>19.867735</v>
      </c>
      <c r="G313" s="197"/>
      <c r="H313" s="197"/>
      <c r="I313" s="197"/>
      <c r="J313" s="197"/>
      <c r="K313" s="197"/>
      <c r="L313" s="197"/>
      <c r="M313" s="197"/>
      <c r="N313" s="197"/>
      <c r="O313" s="197"/>
      <c r="P313" s="197"/>
      <c r="Q313" s="197"/>
      <c r="R313" s="197"/>
      <c r="S313" s="197"/>
      <c r="T313" s="197"/>
      <c r="U313" s="222"/>
      <c r="V313" s="222"/>
      <c r="W313" s="222"/>
      <c r="X313" s="222"/>
      <c r="Y313" s="222"/>
      <c r="Z313" s="222"/>
      <c r="AA313" s="222"/>
      <c r="AB313" s="222"/>
      <c r="AC313" s="222"/>
      <c r="AD313" s="222"/>
    </row>
    <row r="314" spans="1:30" ht="12" customHeight="1" x14ac:dyDescent="0.2">
      <c r="A314" s="191" t="s">
        <v>57</v>
      </c>
      <c r="B314" s="198">
        <v>1.1240999999999999E-2</v>
      </c>
      <c r="C314" s="198">
        <v>0</v>
      </c>
      <c r="D314" s="198">
        <v>0.18385299999999999</v>
      </c>
      <c r="E314" s="198">
        <v>0.18784699999999999</v>
      </c>
      <c r="F314" s="198">
        <v>4.4260000000000001E-2</v>
      </c>
      <c r="G314" s="198"/>
      <c r="H314" s="198"/>
      <c r="I314" s="198"/>
      <c r="J314" s="198"/>
      <c r="K314" s="198"/>
      <c r="L314" s="198"/>
      <c r="M314" s="198"/>
      <c r="N314" s="198"/>
      <c r="O314" s="198"/>
      <c r="P314" s="198"/>
      <c r="Q314" s="198"/>
      <c r="R314" s="198"/>
      <c r="S314" s="198"/>
      <c r="T314" s="198"/>
      <c r="U314" s="222"/>
      <c r="V314" s="222"/>
      <c r="W314" s="222"/>
      <c r="X314" s="222"/>
      <c r="Y314" s="222"/>
      <c r="Z314" s="222"/>
      <c r="AA314" s="222"/>
      <c r="AB314" s="222"/>
      <c r="AC314" s="222"/>
      <c r="AD314" s="222"/>
    </row>
    <row r="315" spans="1:30" ht="12" customHeight="1" x14ac:dyDescent="0.2">
      <c r="A315" s="189" t="s">
        <v>49</v>
      </c>
      <c r="B315" s="197">
        <v>0.22422400000000001</v>
      </c>
      <c r="C315" s="197">
        <v>0.81503700000000001</v>
      </c>
      <c r="D315" s="197">
        <v>3.6527280000000002</v>
      </c>
      <c r="E315" s="197">
        <v>6.5560530000000004</v>
      </c>
      <c r="F315" s="197">
        <v>4.6501289999999997</v>
      </c>
      <c r="G315" s="197"/>
      <c r="H315" s="197"/>
      <c r="I315" s="197"/>
      <c r="J315" s="197"/>
      <c r="K315" s="197"/>
      <c r="L315" s="197"/>
      <c r="M315" s="197"/>
      <c r="N315" s="197"/>
      <c r="O315" s="197"/>
      <c r="P315" s="197"/>
      <c r="Q315" s="197"/>
      <c r="R315" s="197"/>
      <c r="S315" s="197"/>
      <c r="T315" s="197"/>
      <c r="U315" s="222"/>
      <c r="V315" s="222"/>
      <c r="W315" s="222"/>
      <c r="X315" s="222"/>
      <c r="Y315" s="222"/>
      <c r="Z315" s="222"/>
      <c r="AA315" s="222"/>
      <c r="AB315" s="222"/>
      <c r="AC315" s="222"/>
      <c r="AD315" s="222"/>
    </row>
    <row r="316" spans="1:30" ht="12" customHeight="1" x14ac:dyDescent="0.2">
      <c r="A316" s="191" t="s">
        <v>46</v>
      </c>
      <c r="B316" s="198">
        <v>0</v>
      </c>
      <c r="C316" s="198">
        <v>0.107742</v>
      </c>
      <c r="D316" s="198">
        <v>4.5970000000000004E-3</v>
      </c>
      <c r="E316" s="198">
        <v>0.26869100000000001</v>
      </c>
      <c r="F316" s="198">
        <v>0</v>
      </c>
      <c r="G316" s="198"/>
      <c r="H316" s="198"/>
      <c r="I316" s="198"/>
      <c r="J316" s="198"/>
      <c r="K316" s="198"/>
      <c r="L316" s="198"/>
      <c r="M316" s="198"/>
      <c r="N316" s="198"/>
      <c r="O316" s="198"/>
      <c r="P316" s="198"/>
      <c r="Q316" s="198"/>
      <c r="R316" s="198"/>
      <c r="S316" s="198"/>
      <c r="T316" s="198"/>
      <c r="U316" s="222"/>
      <c r="V316" s="222"/>
      <c r="W316" s="222"/>
      <c r="X316" s="222"/>
      <c r="Y316" s="222"/>
      <c r="Z316" s="222"/>
      <c r="AA316" s="222"/>
      <c r="AB316" s="222"/>
      <c r="AC316" s="222"/>
      <c r="AD316" s="222"/>
    </row>
    <row r="317" spans="1:30" ht="12" customHeight="1" x14ac:dyDescent="0.2">
      <c r="A317" s="189" t="s">
        <v>48</v>
      </c>
      <c r="B317" s="197">
        <v>297.02852799999999</v>
      </c>
      <c r="C317" s="197">
        <v>301.22905400000002</v>
      </c>
      <c r="D317" s="197">
        <v>300.33835800000003</v>
      </c>
      <c r="E317" s="197">
        <v>293.87076500000001</v>
      </c>
      <c r="F317" s="197">
        <v>309.53581000000003</v>
      </c>
      <c r="G317" s="197"/>
      <c r="H317" s="197"/>
      <c r="I317" s="197"/>
      <c r="J317" s="197"/>
      <c r="K317" s="197"/>
      <c r="L317" s="197"/>
      <c r="M317" s="197"/>
      <c r="N317" s="197"/>
      <c r="O317" s="197"/>
      <c r="P317" s="197"/>
      <c r="Q317" s="197"/>
      <c r="R317" s="197"/>
      <c r="S317" s="197"/>
      <c r="T317" s="197"/>
      <c r="U317" s="222"/>
      <c r="V317" s="222"/>
      <c r="W317" s="222"/>
      <c r="X317" s="222"/>
      <c r="Y317" s="222"/>
      <c r="Z317" s="222"/>
      <c r="AA317" s="222"/>
      <c r="AB317" s="222"/>
      <c r="AC317" s="222"/>
      <c r="AD317" s="222"/>
    </row>
    <row r="318" spans="1:30" ht="12" customHeight="1" x14ac:dyDescent="0.2">
      <c r="A318" s="191" t="s">
        <v>38</v>
      </c>
      <c r="B318" s="198">
        <v>1.4326140000000001</v>
      </c>
      <c r="C318" s="198">
        <v>12.853711000000001</v>
      </c>
      <c r="D318" s="198">
        <v>12.845423</v>
      </c>
      <c r="E318" s="198">
        <v>30.392488</v>
      </c>
      <c r="F318" s="198">
        <v>8.125883</v>
      </c>
      <c r="G318" s="198"/>
      <c r="H318" s="198"/>
      <c r="I318" s="198"/>
      <c r="J318" s="198"/>
      <c r="K318" s="198"/>
      <c r="L318" s="198"/>
      <c r="M318" s="198"/>
      <c r="N318" s="198"/>
      <c r="O318" s="198"/>
      <c r="P318" s="198"/>
      <c r="Q318" s="198"/>
      <c r="R318" s="198"/>
      <c r="S318" s="198"/>
      <c r="T318" s="198"/>
      <c r="U318" s="222"/>
      <c r="V318" s="222"/>
      <c r="W318" s="222"/>
      <c r="X318" s="222"/>
      <c r="Y318" s="222"/>
      <c r="Z318" s="222"/>
      <c r="AA318" s="222"/>
      <c r="AB318" s="222"/>
      <c r="AC318" s="222"/>
      <c r="AD318" s="222"/>
    </row>
    <row r="319" spans="1:30" ht="12" customHeight="1" x14ac:dyDescent="0.2">
      <c r="A319" s="189" t="s">
        <v>37</v>
      </c>
      <c r="B319" s="197">
        <v>2.0228139999999999</v>
      </c>
      <c r="C319" s="197">
        <v>17.039258</v>
      </c>
      <c r="D319" s="197">
        <v>4.9667370000000002</v>
      </c>
      <c r="E319" s="197">
        <v>37.639659000000002</v>
      </c>
      <c r="F319" s="197">
        <v>49.100389</v>
      </c>
      <c r="G319" s="197"/>
      <c r="H319" s="197"/>
      <c r="I319" s="197"/>
      <c r="J319" s="197"/>
      <c r="K319" s="197"/>
      <c r="L319" s="197"/>
      <c r="M319" s="197"/>
      <c r="N319" s="197"/>
      <c r="O319" s="197"/>
      <c r="P319" s="197"/>
      <c r="Q319" s="197"/>
      <c r="R319" s="197"/>
      <c r="S319" s="197"/>
      <c r="T319" s="197"/>
      <c r="U319" s="222"/>
      <c r="V319" s="222"/>
      <c r="W319" s="222"/>
      <c r="X319" s="222"/>
      <c r="Y319" s="222"/>
      <c r="Z319" s="222"/>
      <c r="AA319" s="222"/>
      <c r="AB319" s="222"/>
      <c r="AC319" s="222"/>
      <c r="AD319" s="222"/>
    </row>
    <row r="320" spans="1:30" ht="12" customHeight="1" x14ac:dyDescent="0.2">
      <c r="A320" s="191" t="s">
        <v>54</v>
      </c>
      <c r="B320" s="198">
        <v>1.482537</v>
      </c>
      <c r="C320" s="198">
        <v>2.068276</v>
      </c>
      <c r="D320" s="198">
        <v>0.51653099999999996</v>
      </c>
      <c r="E320" s="198">
        <v>0.80147500000000005</v>
      </c>
      <c r="F320" s="198">
        <v>6.2575000000000006E-2</v>
      </c>
      <c r="G320" s="198"/>
      <c r="H320" s="198"/>
      <c r="I320" s="198"/>
      <c r="J320" s="198"/>
      <c r="K320" s="198"/>
      <c r="L320" s="198"/>
      <c r="M320" s="198"/>
      <c r="N320" s="198"/>
      <c r="O320" s="198"/>
      <c r="P320" s="198"/>
      <c r="Q320" s="198"/>
      <c r="R320" s="198"/>
      <c r="S320" s="198"/>
      <c r="T320" s="198"/>
      <c r="U320" s="222"/>
      <c r="V320" s="222"/>
      <c r="W320" s="222"/>
      <c r="X320" s="222"/>
      <c r="Y320" s="222"/>
      <c r="Z320" s="222"/>
      <c r="AA320" s="222"/>
      <c r="AB320" s="222"/>
      <c r="AC320" s="222"/>
      <c r="AD320" s="222"/>
    </row>
    <row r="321" spans="1:30" ht="12" customHeight="1" x14ac:dyDescent="0.2">
      <c r="A321" s="189" t="s">
        <v>59</v>
      </c>
      <c r="B321" s="197">
        <v>0</v>
      </c>
      <c r="C321" s="197">
        <v>0</v>
      </c>
      <c r="D321" s="197">
        <v>4.4829000000000001E-2</v>
      </c>
      <c r="E321" s="197">
        <v>2.1166999999999998E-2</v>
      </c>
      <c r="F321" s="197">
        <v>0</v>
      </c>
      <c r="G321" s="197"/>
      <c r="H321" s="197"/>
      <c r="I321" s="197"/>
      <c r="J321" s="197"/>
      <c r="K321" s="197"/>
      <c r="L321" s="197"/>
      <c r="M321" s="197"/>
      <c r="N321" s="197"/>
      <c r="O321" s="197"/>
      <c r="P321" s="197"/>
      <c r="Q321" s="197"/>
      <c r="R321" s="197"/>
      <c r="S321" s="197"/>
      <c r="T321" s="197"/>
      <c r="U321" s="222"/>
      <c r="V321" s="222"/>
      <c r="W321" s="222"/>
      <c r="X321" s="222"/>
      <c r="Y321" s="222"/>
      <c r="Z321" s="222"/>
      <c r="AA321" s="222"/>
      <c r="AB321" s="222"/>
      <c r="AC321" s="222"/>
      <c r="AD321" s="222"/>
    </row>
    <row r="322" spans="1:30" ht="12" customHeight="1" x14ac:dyDescent="0.2">
      <c r="A322" s="191" t="s">
        <v>47</v>
      </c>
      <c r="B322" s="198">
        <v>34.347895000000001</v>
      </c>
      <c r="C322" s="198">
        <v>35.074998000000001</v>
      </c>
      <c r="D322" s="198">
        <v>41.956215999999998</v>
      </c>
      <c r="E322" s="198">
        <v>36.586466000000001</v>
      </c>
      <c r="F322" s="198">
        <v>32.719701999999998</v>
      </c>
      <c r="G322" s="198"/>
      <c r="H322" s="198"/>
      <c r="I322" s="198"/>
      <c r="J322" s="198"/>
      <c r="K322" s="198"/>
      <c r="L322" s="198"/>
      <c r="M322" s="198"/>
      <c r="N322" s="198"/>
      <c r="O322" s="198"/>
      <c r="P322" s="198"/>
      <c r="Q322" s="198"/>
      <c r="R322" s="198"/>
      <c r="S322" s="198"/>
      <c r="T322" s="198"/>
      <c r="U322" s="222"/>
      <c r="V322" s="222"/>
      <c r="W322" s="222"/>
      <c r="X322" s="222"/>
      <c r="Y322" s="222"/>
      <c r="Z322" s="222"/>
      <c r="AA322" s="222"/>
      <c r="AB322" s="222"/>
      <c r="AC322" s="222"/>
      <c r="AD322" s="222"/>
    </row>
    <row r="323" spans="1:30" ht="12" customHeight="1" x14ac:dyDescent="0.2">
      <c r="A323" s="189" t="s">
        <v>53</v>
      </c>
      <c r="B323" s="197">
        <v>1.3054049999999999</v>
      </c>
      <c r="C323" s="197">
        <v>0.84523899999999996</v>
      </c>
      <c r="D323" s="197">
        <v>1.2094400000000001</v>
      </c>
      <c r="E323" s="197">
        <v>2.754089</v>
      </c>
      <c r="F323" s="197">
        <v>4.8315630000000001</v>
      </c>
      <c r="G323" s="197"/>
      <c r="H323" s="197"/>
      <c r="I323" s="197"/>
      <c r="J323" s="197"/>
      <c r="K323" s="197"/>
      <c r="L323" s="197"/>
      <c r="M323" s="197"/>
      <c r="N323" s="197"/>
      <c r="O323" s="197"/>
      <c r="P323" s="197"/>
      <c r="Q323" s="197"/>
      <c r="R323" s="197"/>
      <c r="S323" s="197"/>
      <c r="T323" s="197"/>
      <c r="U323" s="222"/>
      <c r="V323" s="222"/>
      <c r="W323" s="222"/>
      <c r="X323" s="222"/>
      <c r="Y323" s="222"/>
      <c r="Z323" s="222"/>
      <c r="AA323" s="222"/>
      <c r="AB323" s="222"/>
      <c r="AC323" s="222"/>
      <c r="AD323" s="222"/>
    </row>
    <row r="324" spans="1:30" ht="12" customHeight="1" x14ac:dyDescent="0.2">
      <c r="A324" s="191" t="s">
        <v>51</v>
      </c>
      <c r="B324" s="198">
        <v>0.69133599999999995</v>
      </c>
      <c r="C324" s="198">
        <v>1.6710860000000001</v>
      </c>
      <c r="D324" s="198">
        <v>0</v>
      </c>
      <c r="E324" s="198">
        <v>0</v>
      </c>
      <c r="F324" s="198">
        <v>6.6820000000000004E-2</v>
      </c>
      <c r="G324" s="198"/>
      <c r="H324" s="198"/>
      <c r="I324" s="198"/>
      <c r="J324" s="198"/>
      <c r="K324" s="198"/>
      <c r="L324" s="198"/>
      <c r="M324" s="198"/>
      <c r="N324" s="198"/>
      <c r="O324" s="198"/>
      <c r="P324" s="198"/>
      <c r="Q324" s="198"/>
      <c r="R324" s="198"/>
      <c r="S324" s="198"/>
      <c r="T324" s="198"/>
      <c r="U324" s="222"/>
      <c r="V324" s="222"/>
      <c r="W324" s="222"/>
      <c r="X324" s="222"/>
      <c r="Y324" s="222"/>
      <c r="Z324" s="222"/>
      <c r="AA324" s="222"/>
      <c r="AB324" s="222"/>
      <c r="AC324" s="222"/>
      <c r="AD324" s="222"/>
    </row>
    <row r="325" spans="1:30" ht="12" customHeight="1" x14ac:dyDescent="0.2">
      <c r="A325" s="204" t="s">
        <v>58</v>
      </c>
      <c r="B325" s="206">
        <v>0</v>
      </c>
      <c r="C325" s="206">
        <v>0</v>
      </c>
      <c r="D325" s="206">
        <v>0</v>
      </c>
      <c r="E325" s="206">
        <v>0</v>
      </c>
      <c r="F325" s="206">
        <v>3.0299999999999999E-4</v>
      </c>
      <c r="G325" s="206"/>
      <c r="H325" s="206"/>
      <c r="I325" s="206"/>
      <c r="J325" s="206"/>
      <c r="K325" s="206"/>
      <c r="L325" s="206"/>
      <c r="M325" s="206"/>
      <c r="N325" s="206"/>
      <c r="O325" s="206"/>
      <c r="P325" s="206"/>
      <c r="Q325" s="206"/>
      <c r="R325" s="206"/>
      <c r="S325" s="206"/>
      <c r="T325" s="206"/>
      <c r="U325" s="222"/>
      <c r="V325" s="222"/>
      <c r="W325" s="222"/>
      <c r="X325" s="222"/>
      <c r="Y325" s="222"/>
      <c r="Z325" s="222"/>
      <c r="AA325" s="222"/>
      <c r="AB325" s="222"/>
      <c r="AC325" s="222"/>
      <c r="AD325" s="222"/>
    </row>
  </sheetData>
  <phoneticPr fontId="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25"/>
  <sheetViews>
    <sheetView workbookViewId="0">
      <pane xSplit="1" ySplit="7" topLeftCell="B8" activePane="bottomRight" state="frozen"/>
      <selection pane="topRight" activeCell="B1" sqref="B1"/>
      <selection pane="bottomLeft" activeCell="A8" sqref="A8"/>
      <selection pane="bottomRight"/>
    </sheetView>
  </sheetViews>
  <sheetFormatPr defaultColWidth="8.7109375" defaultRowHeight="12" customHeight="1" x14ac:dyDescent="0.2"/>
  <cols>
    <col min="1" max="1" width="20.7109375" style="1" customWidth="1"/>
    <col min="2" max="16384" width="8.7109375" style="1"/>
  </cols>
  <sheetData>
    <row r="2" spans="1:31" ht="12" customHeight="1" x14ac:dyDescent="0.2">
      <c r="A2" s="1" t="s">
        <v>13</v>
      </c>
    </row>
    <row r="3" spans="1:31" ht="12" customHeight="1" x14ac:dyDescent="0.2">
      <c r="A3" s="2" t="s">
        <v>615</v>
      </c>
    </row>
    <row r="4" spans="1:31" ht="12" customHeight="1" x14ac:dyDescent="0.2">
      <c r="A4" s="2" t="s">
        <v>29</v>
      </c>
      <c r="B4" s="2" t="s">
        <v>33</v>
      </c>
    </row>
    <row r="5" spans="1:31" ht="12" customHeight="1" x14ac:dyDescent="0.2">
      <c r="A5" s="2" t="s">
        <v>614</v>
      </c>
    </row>
    <row r="6" spans="1:31" s="195" customFormat="1" ht="12" customHeight="1" x14ac:dyDescent="0.2">
      <c r="A6" s="193" t="s">
        <v>14</v>
      </c>
      <c r="B6" s="194" t="s">
        <v>15</v>
      </c>
      <c r="C6" s="194" t="s">
        <v>16</v>
      </c>
      <c r="D6" s="194" t="s">
        <v>17</v>
      </c>
      <c r="E6" s="194" t="s">
        <v>18</v>
      </c>
      <c r="F6" s="194" t="s">
        <v>19</v>
      </c>
      <c r="G6" s="194" t="s">
        <v>20</v>
      </c>
      <c r="H6" s="194" t="s">
        <v>21</v>
      </c>
      <c r="I6" s="194" t="s">
        <v>22</v>
      </c>
      <c r="J6" s="194" t="s">
        <v>23</v>
      </c>
      <c r="K6" s="194" t="s">
        <v>24</v>
      </c>
      <c r="L6" s="194" t="s">
        <v>25</v>
      </c>
      <c r="M6" s="194" t="s">
        <v>26</v>
      </c>
      <c r="N6" s="194" t="s">
        <v>27</v>
      </c>
      <c r="O6" s="194" t="s">
        <v>28</v>
      </c>
      <c r="P6" s="194" t="s">
        <v>115</v>
      </c>
      <c r="Q6" s="194" t="s">
        <v>667</v>
      </c>
      <c r="R6" s="194" t="s">
        <v>668</v>
      </c>
      <c r="S6" s="194" t="s">
        <v>383</v>
      </c>
      <c r="T6" s="194" t="s">
        <v>617</v>
      </c>
    </row>
    <row r="7" spans="1:31" s="195" customFormat="1" ht="12" customHeight="1" x14ac:dyDescent="0.2">
      <c r="A7" s="196" t="s">
        <v>34</v>
      </c>
      <c r="B7" s="194"/>
      <c r="C7" s="194"/>
      <c r="D7" s="194"/>
      <c r="E7" s="194"/>
      <c r="F7" s="194"/>
      <c r="G7" s="194"/>
      <c r="H7" s="194"/>
      <c r="I7" s="194"/>
      <c r="J7" s="194"/>
      <c r="K7" s="194"/>
      <c r="L7" s="194"/>
      <c r="M7" s="194"/>
      <c r="N7" s="194"/>
      <c r="O7" s="194"/>
      <c r="P7" s="194"/>
      <c r="Q7" s="194"/>
      <c r="R7" s="194"/>
      <c r="S7" s="194"/>
      <c r="T7" s="194"/>
    </row>
    <row r="8" spans="1:31" ht="12" customHeight="1" x14ac:dyDescent="0.2">
      <c r="A8" s="189" t="s">
        <v>35</v>
      </c>
      <c r="B8" s="190">
        <v>101053.316913</v>
      </c>
      <c r="C8" s="190">
        <v>116902.96383199999</v>
      </c>
      <c r="D8" s="190">
        <v>129834</v>
      </c>
      <c r="E8" s="190">
        <v>143976</v>
      </c>
      <c r="F8" s="190">
        <v>147382</v>
      </c>
      <c r="G8" s="190"/>
      <c r="H8" s="190"/>
      <c r="I8" s="190"/>
      <c r="J8" s="190"/>
      <c r="K8" s="190"/>
      <c r="L8" s="190"/>
      <c r="M8" s="190"/>
      <c r="N8" s="190"/>
      <c r="O8" s="190"/>
      <c r="P8" s="190"/>
      <c r="Q8" s="190"/>
      <c r="R8" s="190"/>
      <c r="S8" s="190"/>
      <c r="T8" s="190"/>
      <c r="V8" s="235"/>
      <c r="W8" s="235"/>
      <c r="X8" s="235"/>
      <c r="Y8" s="235"/>
      <c r="Z8" s="235"/>
      <c r="AA8" s="235"/>
      <c r="AB8" s="235"/>
      <c r="AC8" s="235"/>
      <c r="AD8" s="235"/>
      <c r="AE8" s="235"/>
    </row>
    <row r="9" spans="1:31" ht="12" customHeight="1" x14ac:dyDescent="0.2">
      <c r="A9" s="191" t="s">
        <v>10</v>
      </c>
      <c r="B9" s="192">
        <v>14973.974964999999</v>
      </c>
      <c r="C9" s="192">
        <v>16683.162958000001</v>
      </c>
      <c r="D9" s="192">
        <v>20205.809636000002</v>
      </c>
      <c r="E9" s="192">
        <v>18706.39558</v>
      </c>
      <c r="F9" s="192">
        <v>23740.651376999998</v>
      </c>
      <c r="G9" s="192"/>
      <c r="H9" s="192"/>
      <c r="I9" s="192"/>
      <c r="J9" s="192"/>
      <c r="K9" s="192"/>
      <c r="L9" s="192"/>
      <c r="M9" s="192"/>
      <c r="N9" s="192"/>
      <c r="O9" s="192"/>
      <c r="P9" s="192"/>
      <c r="Q9" s="192"/>
      <c r="R9" s="192"/>
      <c r="S9" s="192"/>
      <c r="T9" s="192"/>
      <c r="V9" s="235"/>
      <c r="W9" s="235"/>
      <c r="X9" s="235"/>
      <c r="Y9" s="235"/>
      <c r="Z9" s="235"/>
      <c r="AA9" s="235"/>
      <c r="AB9" s="235"/>
      <c r="AC9" s="235"/>
      <c r="AD9" s="235"/>
      <c r="AE9" s="235"/>
    </row>
    <row r="10" spans="1:31" ht="12" customHeight="1" x14ac:dyDescent="0.2">
      <c r="A10" s="189" t="s">
        <v>9</v>
      </c>
      <c r="B10" s="190">
        <v>8065.2534290000003</v>
      </c>
      <c r="C10" s="190">
        <v>8692.9133469999997</v>
      </c>
      <c r="D10" s="190">
        <v>8319.3622329999998</v>
      </c>
      <c r="E10" s="190">
        <v>9636.6741970000003</v>
      </c>
      <c r="F10" s="190">
        <v>11821.453539</v>
      </c>
      <c r="G10" s="190"/>
      <c r="H10" s="190"/>
      <c r="I10" s="190"/>
      <c r="J10" s="190"/>
      <c r="K10" s="190"/>
      <c r="L10" s="190"/>
      <c r="M10" s="190"/>
      <c r="N10" s="190"/>
      <c r="O10" s="190"/>
      <c r="P10" s="190"/>
      <c r="Q10" s="190"/>
      <c r="R10" s="190"/>
      <c r="S10" s="190"/>
      <c r="T10" s="190"/>
      <c r="V10" s="235"/>
      <c r="W10" s="235"/>
      <c r="X10" s="235"/>
      <c r="Y10" s="235"/>
      <c r="Z10" s="235"/>
      <c r="AA10" s="235"/>
      <c r="AB10" s="235"/>
      <c r="AC10" s="235"/>
      <c r="AD10" s="235"/>
      <c r="AE10" s="235"/>
    </row>
    <row r="11" spans="1:31" ht="12" customHeight="1" x14ac:dyDescent="0.2">
      <c r="A11" s="191" t="s">
        <v>8</v>
      </c>
      <c r="B11" s="192">
        <v>1091.473743</v>
      </c>
      <c r="C11" s="192">
        <v>651.09989499999995</v>
      </c>
      <c r="D11" s="192">
        <v>1504.5678780000001</v>
      </c>
      <c r="E11" s="192">
        <v>1204.9862029999999</v>
      </c>
      <c r="F11" s="192">
        <v>2203.1030390000001</v>
      </c>
      <c r="G11" s="192"/>
      <c r="H11" s="192"/>
      <c r="I11" s="192"/>
      <c r="J11" s="192"/>
      <c r="K11" s="192"/>
      <c r="L11" s="192"/>
      <c r="M11" s="192"/>
      <c r="N11" s="192"/>
      <c r="O11" s="192"/>
      <c r="P11" s="192"/>
      <c r="Q11" s="192"/>
      <c r="R11" s="192"/>
      <c r="S11" s="192"/>
      <c r="T11" s="192"/>
      <c r="V11" s="235"/>
      <c r="W11" s="235"/>
      <c r="X11" s="235"/>
      <c r="Y11" s="235"/>
      <c r="Z11" s="235"/>
      <c r="AA11" s="235"/>
      <c r="AB11" s="235"/>
      <c r="AC11" s="235"/>
      <c r="AD11" s="235"/>
      <c r="AE11" s="235"/>
    </row>
    <row r="12" spans="1:31" ht="12" customHeight="1" x14ac:dyDescent="0.2">
      <c r="A12" s="189" t="s">
        <v>7</v>
      </c>
      <c r="B12" s="190">
        <v>1675.7541209999999</v>
      </c>
      <c r="C12" s="190">
        <v>1062.7768309999999</v>
      </c>
      <c r="D12" s="190">
        <v>1134.6685239999999</v>
      </c>
      <c r="E12" s="190">
        <v>1030.378514</v>
      </c>
      <c r="F12" s="190">
        <v>981.75699699999996</v>
      </c>
      <c r="G12" s="190"/>
      <c r="H12" s="190"/>
      <c r="I12" s="190"/>
      <c r="J12" s="190"/>
      <c r="K12" s="190"/>
      <c r="L12" s="190"/>
      <c r="M12" s="190"/>
      <c r="N12" s="190"/>
      <c r="O12" s="190"/>
      <c r="P12" s="190"/>
      <c r="Q12" s="190"/>
      <c r="R12" s="190"/>
      <c r="S12" s="190"/>
      <c r="T12" s="190"/>
      <c r="V12" s="235"/>
      <c r="W12" s="235"/>
      <c r="X12" s="235"/>
      <c r="Y12" s="235"/>
      <c r="Z12" s="235"/>
      <c r="AA12" s="235"/>
      <c r="AB12" s="235"/>
      <c r="AC12" s="235"/>
      <c r="AD12" s="235"/>
      <c r="AE12" s="235"/>
    </row>
    <row r="13" spans="1:31" ht="12" customHeight="1" x14ac:dyDescent="0.2">
      <c r="A13" s="191" t="s">
        <v>36</v>
      </c>
      <c r="B13" s="192">
        <v>13798.159385000001</v>
      </c>
      <c r="C13" s="192">
        <v>15110.068648</v>
      </c>
      <c r="D13" s="192">
        <v>15874.71931</v>
      </c>
      <c r="E13" s="192">
        <v>17226.291711999998</v>
      </c>
      <c r="F13" s="192">
        <v>15858.538527000001</v>
      </c>
      <c r="G13" s="192"/>
      <c r="H13" s="192"/>
      <c r="I13" s="192"/>
      <c r="J13" s="192"/>
      <c r="K13" s="192"/>
      <c r="L13" s="192"/>
      <c r="M13" s="192"/>
      <c r="N13" s="192"/>
      <c r="O13" s="192"/>
      <c r="P13" s="192"/>
      <c r="Q13" s="192"/>
      <c r="R13" s="192"/>
      <c r="S13" s="192"/>
      <c r="T13" s="192"/>
      <c r="V13" s="235"/>
      <c r="W13" s="235"/>
      <c r="X13" s="235"/>
      <c r="Y13" s="235"/>
      <c r="Z13" s="235"/>
      <c r="AA13" s="235"/>
      <c r="AB13" s="235"/>
      <c r="AC13" s="235"/>
      <c r="AD13" s="235"/>
      <c r="AE13" s="235"/>
    </row>
    <row r="14" spans="1:31" ht="12" customHeight="1" x14ac:dyDescent="0.2">
      <c r="A14" s="189" t="s">
        <v>12</v>
      </c>
      <c r="B14" s="190">
        <v>570.612573</v>
      </c>
      <c r="C14" s="190">
        <v>649.75898800000004</v>
      </c>
      <c r="D14" s="190">
        <v>761.29175799999996</v>
      </c>
      <c r="E14" s="190">
        <v>1039.995995</v>
      </c>
      <c r="F14" s="190">
        <v>1252.9281120000001</v>
      </c>
      <c r="G14" s="190"/>
      <c r="H14" s="190"/>
      <c r="I14" s="190"/>
      <c r="J14" s="190"/>
      <c r="K14" s="190"/>
      <c r="L14" s="190"/>
      <c r="M14" s="190"/>
      <c r="N14" s="190"/>
      <c r="O14" s="190"/>
      <c r="P14" s="190"/>
      <c r="Q14" s="190"/>
      <c r="R14" s="190"/>
      <c r="S14" s="190"/>
      <c r="T14" s="190"/>
      <c r="V14" s="235"/>
      <c r="W14" s="235"/>
      <c r="X14" s="235"/>
      <c r="Y14" s="235"/>
      <c r="Z14" s="235"/>
      <c r="AA14" s="235"/>
      <c r="AB14" s="235"/>
      <c r="AC14" s="235"/>
      <c r="AD14" s="235"/>
      <c r="AE14" s="235"/>
    </row>
    <row r="15" spans="1:31" ht="12" customHeight="1" x14ac:dyDescent="0.2">
      <c r="A15" s="191" t="s">
        <v>4</v>
      </c>
      <c r="B15" s="192">
        <v>59849.680991000001</v>
      </c>
      <c r="C15" s="192">
        <v>73166.897536999997</v>
      </c>
      <c r="D15" s="192">
        <v>80939.513038000005</v>
      </c>
      <c r="E15" s="192">
        <v>93896.161991999994</v>
      </c>
      <c r="F15" s="192">
        <v>90382.605762000007</v>
      </c>
      <c r="G15" s="192"/>
      <c r="H15" s="192"/>
      <c r="I15" s="192"/>
      <c r="J15" s="192"/>
      <c r="K15" s="192"/>
      <c r="L15" s="192"/>
      <c r="M15" s="192"/>
      <c r="N15" s="192"/>
      <c r="O15" s="192"/>
      <c r="P15" s="192"/>
      <c r="Q15" s="192"/>
      <c r="R15" s="192"/>
      <c r="S15" s="192"/>
      <c r="T15" s="192"/>
      <c r="V15" s="235"/>
      <c r="W15" s="235"/>
      <c r="X15" s="235"/>
      <c r="Y15" s="235"/>
      <c r="Z15" s="235"/>
      <c r="AA15" s="235"/>
      <c r="AB15" s="235"/>
      <c r="AC15" s="235"/>
      <c r="AD15" s="235"/>
      <c r="AE15" s="235"/>
    </row>
    <row r="16" spans="1:31" ht="12" customHeight="1" x14ac:dyDescent="0.2">
      <c r="A16" s="189" t="s">
        <v>3</v>
      </c>
      <c r="B16" s="190">
        <v>891.10627199999999</v>
      </c>
      <c r="C16" s="190">
        <v>692.067902</v>
      </c>
      <c r="D16" s="190">
        <v>865.36659399999996</v>
      </c>
      <c r="E16" s="190">
        <v>876.30288399999995</v>
      </c>
      <c r="F16" s="190">
        <v>839.03837899999996</v>
      </c>
      <c r="G16" s="190"/>
      <c r="H16" s="190"/>
      <c r="I16" s="190"/>
      <c r="J16" s="190"/>
      <c r="K16" s="190"/>
      <c r="L16" s="190"/>
      <c r="M16" s="190"/>
      <c r="N16" s="190"/>
      <c r="O16" s="190"/>
      <c r="P16" s="190"/>
      <c r="Q16" s="190"/>
      <c r="R16" s="190"/>
      <c r="S16" s="190"/>
      <c r="T16" s="190"/>
      <c r="V16" s="235"/>
      <c r="W16" s="235"/>
      <c r="X16" s="235"/>
      <c r="Y16" s="235"/>
      <c r="Z16" s="235"/>
      <c r="AA16" s="235"/>
      <c r="AB16" s="235"/>
      <c r="AC16" s="235"/>
      <c r="AD16" s="235"/>
      <c r="AE16" s="235"/>
    </row>
    <row r="17" spans="1:31" ht="12" customHeight="1" x14ac:dyDescent="0.2">
      <c r="A17" s="202" t="s">
        <v>2</v>
      </c>
      <c r="B17" s="203">
        <v>137.301434</v>
      </c>
      <c r="C17" s="203">
        <v>194.217726</v>
      </c>
      <c r="D17" s="203">
        <v>228.98426499999999</v>
      </c>
      <c r="E17" s="203">
        <v>358.56231300000002</v>
      </c>
      <c r="F17" s="203">
        <v>302.40766600000001</v>
      </c>
      <c r="G17" s="203"/>
      <c r="H17" s="203"/>
      <c r="I17" s="203"/>
      <c r="J17" s="203"/>
      <c r="K17" s="203"/>
      <c r="L17" s="203"/>
      <c r="M17" s="203"/>
      <c r="N17" s="203"/>
      <c r="O17" s="203"/>
      <c r="P17" s="203"/>
      <c r="Q17" s="203"/>
      <c r="R17" s="203"/>
      <c r="S17" s="203"/>
      <c r="T17" s="203"/>
      <c r="V17" s="235"/>
      <c r="W17" s="235"/>
      <c r="X17" s="235"/>
      <c r="Y17" s="235"/>
      <c r="Z17" s="235"/>
      <c r="AA17" s="235"/>
      <c r="AB17" s="235"/>
      <c r="AC17" s="235"/>
      <c r="AD17" s="235"/>
      <c r="AE17" s="235"/>
    </row>
    <row r="20" spans="1:31" ht="12" customHeight="1" x14ac:dyDescent="0.2">
      <c r="A20" s="201" t="s">
        <v>613</v>
      </c>
      <c r="B20" s="4"/>
      <c r="C20" s="4"/>
      <c r="D20" s="4"/>
      <c r="E20" s="4"/>
      <c r="F20" s="4"/>
      <c r="G20" s="4"/>
      <c r="H20" s="4"/>
      <c r="I20" s="4"/>
      <c r="J20" s="4"/>
      <c r="K20" s="4"/>
      <c r="L20" s="4"/>
      <c r="M20" s="4"/>
      <c r="N20" s="4"/>
      <c r="O20" s="4"/>
      <c r="P20" s="4"/>
      <c r="Q20" s="4"/>
      <c r="R20" s="4"/>
    </row>
    <row r="21" spans="1:31" ht="12" customHeight="1" x14ac:dyDescent="0.2">
      <c r="A21" s="201" t="s">
        <v>614</v>
      </c>
      <c r="B21" s="4"/>
      <c r="C21" s="4"/>
      <c r="D21" s="4"/>
      <c r="E21" s="4"/>
      <c r="F21" s="4"/>
      <c r="G21" s="4"/>
      <c r="H21" s="4"/>
      <c r="I21" s="4"/>
      <c r="J21" s="4"/>
      <c r="K21" s="4"/>
      <c r="L21" s="4"/>
      <c r="M21" s="4"/>
      <c r="N21" s="4"/>
      <c r="O21" s="4"/>
      <c r="P21" s="4"/>
      <c r="Q21" s="4"/>
      <c r="R21" s="4"/>
    </row>
    <row r="22" spans="1:31" ht="12" customHeight="1" x14ac:dyDescent="0.2">
      <c r="A22" s="193" t="s">
        <v>14</v>
      </c>
      <c r="B22" s="194" t="s">
        <v>15</v>
      </c>
      <c r="C22" s="194" t="s">
        <v>16</v>
      </c>
      <c r="D22" s="194" t="s">
        <v>17</v>
      </c>
      <c r="E22" s="194" t="s">
        <v>18</v>
      </c>
      <c r="F22" s="194" t="s">
        <v>19</v>
      </c>
      <c r="G22" s="194"/>
      <c r="H22" s="194"/>
      <c r="I22" s="194"/>
      <c r="J22" s="194"/>
      <c r="K22" s="194"/>
      <c r="L22" s="194"/>
      <c r="M22" s="194"/>
      <c r="N22" s="194"/>
      <c r="O22" s="194"/>
      <c r="P22" s="194"/>
      <c r="Q22" s="194"/>
      <c r="R22" s="194"/>
      <c r="S22" s="194"/>
      <c r="T22" s="194"/>
    </row>
    <row r="23" spans="1:31" ht="12" customHeight="1" x14ac:dyDescent="0.2">
      <c r="A23" s="196" t="s">
        <v>32</v>
      </c>
      <c r="B23" s="194"/>
      <c r="C23" s="194"/>
      <c r="D23" s="194"/>
      <c r="E23" s="194"/>
      <c r="F23" s="194"/>
      <c r="G23" s="194"/>
      <c r="H23" s="194"/>
      <c r="I23" s="194"/>
      <c r="J23" s="194"/>
      <c r="K23" s="194"/>
      <c r="L23" s="194"/>
      <c r="M23" s="194"/>
      <c r="N23" s="194"/>
      <c r="O23" s="194"/>
      <c r="P23" s="194"/>
      <c r="Q23" s="194"/>
      <c r="R23" s="194"/>
      <c r="S23" s="194"/>
      <c r="T23" s="194"/>
    </row>
    <row r="24" spans="1:31" ht="12" customHeight="1" x14ac:dyDescent="0.2">
      <c r="A24" s="189" t="s">
        <v>41</v>
      </c>
      <c r="B24" s="199">
        <v>937.60445600000003</v>
      </c>
      <c r="C24" s="199">
        <v>1014.927224</v>
      </c>
      <c r="D24" s="199">
        <v>1460.0901719999999</v>
      </c>
      <c r="E24" s="199">
        <v>1108.8369869999999</v>
      </c>
      <c r="F24" s="199">
        <v>1080.6360279999999</v>
      </c>
      <c r="G24" s="199"/>
      <c r="H24" s="199"/>
      <c r="I24" s="199"/>
      <c r="J24" s="199"/>
      <c r="K24" s="199"/>
      <c r="L24" s="199"/>
      <c r="M24" s="199"/>
      <c r="N24" s="199"/>
      <c r="O24" s="199"/>
      <c r="P24" s="199"/>
      <c r="Q24" s="199"/>
      <c r="R24" s="199"/>
      <c r="S24" s="199"/>
      <c r="T24" s="199"/>
      <c r="V24" s="223"/>
      <c r="W24" s="223"/>
      <c r="X24" s="223"/>
      <c r="Y24" s="223"/>
      <c r="Z24" s="223"/>
      <c r="AA24" s="223"/>
      <c r="AB24" s="223"/>
      <c r="AC24" s="223"/>
      <c r="AD24" s="223"/>
      <c r="AE24" s="223"/>
    </row>
    <row r="25" spans="1:31" ht="12" customHeight="1" x14ac:dyDescent="0.2">
      <c r="A25" s="191" t="s">
        <v>42</v>
      </c>
      <c r="B25" s="200">
        <v>2675.7797989999999</v>
      </c>
      <c r="C25" s="200">
        <v>2987.8257990000002</v>
      </c>
      <c r="D25" s="200">
        <v>2875.3852069999998</v>
      </c>
      <c r="E25" s="200">
        <v>2909.4330869999999</v>
      </c>
      <c r="F25" s="200">
        <v>2895.9117249999999</v>
      </c>
      <c r="G25" s="200"/>
      <c r="H25" s="200"/>
      <c r="I25" s="200"/>
      <c r="J25" s="200"/>
      <c r="K25" s="200"/>
      <c r="L25" s="200"/>
      <c r="M25" s="200"/>
      <c r="N25" s="200"/>
      <c r="O25" s="200"/>
      <c r="P25" s="200"/>
      <c r="Q25" s="200"/>
      <c r="R25" s="200"/>
      <c r="S25" s="200"/>
      <c r="T25" s="200"/>
      <c r="V25" s="223"/>
      <c r="W25" s="223"/>
      <c r="X25" s="223"/>
      <c r="Y25" s="223"/>
      <c r="Z25" s="223"/>
      <c r="AA25" s="223"/>
      <c r="AB25" s="223"/>
      <c r="AC25" s="223"/>
      <c r="AD25" s="223"/>
      <c r="AE25" s="223"/>
    </row>
    <row r="26" spans="1:31" ht="12" customHeight="1" x14ac:dyDescent="0.2">
      <c r="A26" s="189" t="s">
        <v>56</v>
      </c>
      <c r="B26" s="199">
        <v>1199.915495</v>
      </c>
      <c r="C26" s="199">
        <v>1102.897248</v>
      </c>
      <c r="D26" s="199">
        <v>1193.3410309999999</v>
      </c>
      <c r="E26" s="199">
        <v>1415.2595980000001</v>
      </c>
      <c r="F26" s="199">
        <v>1350.613288</v>
      </c>
      <c r="G26" s="199"/>
      <c r="H26" s="199"/>
      <c r="I26" s="199"/>
      <c r="J26" s="199"/>
      <c r="K26" s="199"/>
      <c r="L26" s="199"/>
      <c r="M26" s="199"/>
      <c r="N26" s="199"/>
      <c r="O26" s="199"/>
      <c r="P26" s="199"/>
      <c r="Q26" s="199"/>
      <c r="R26" s="199"/>
      <c r="S26" s="199"/>
      <c r="T26" s="199"/>
      <c r="V26" s="223"/>
      <c r="W26" s="223"/>
      <c r="X26" s="223"/>
      <c r="Y26" s="223"/>
      <c r="Z26" s="223"/>
      <c r="AA26" s="223"/>
      <c r="AB26" s="223"/>
      <c r="AC26" s="223"/>
      <c r="AD26" s="223"/>
      <c r="AE26" s="223"/>
    </row>
    <row r="27" spans="1:31" ht="12" customHeight="1" x14ac:dyDescent="0.2">
      <c r="A27" s="191" t="s">
        <v>45</v>
      </c>
      <c r="B27" s="200">
        <v>2088.2859309999999</v>
      </c>
      <c r="C27" s="200">
        <v>2618.2209969999999</v>
      </c>
      <c r="D27" s="200">
        <v>3051.470836</v>
      </c>
      <c r="E27" s="200">
        <v>3186.1445159999998</v>
      </c>
      <c r="F27" s="200">
        <v>3092.2992389999999</v>
      </c>
      <c r="G27" s="200"/>
      <c r="H27" s="200"/>
      <c r="I27" s="200"/>
      <c r="J27" s="200"/>
      <c r="K27" s="200"/>
      <c r="L27" s="200"/>
      <c r="M27" s="200"/>
      <c r="N27" s="200"/>
      <c r="O27" s="200"/>
      <c r="P27" s="200"/>
      <c r="Q27" s="200"/>
      <c r="R27" s="200"/>
      <c r="S27" s="200"/>
      <c r="T27" s="200"/>
      <c r="V27" s="223"/>
      <c r="W27" s="223"/>
      <c r="X27" s="223"/>
      <c r="Y27" s="223"/>
      <c r="Z27" s="223"/>
      <c r="AA27" s="223"/>
      <c r="AB27" s="223"/>
      <c r="AC27" s="223"/>
      <c r="AD27" s="223"/>
      <c r="AE27" s="223"/>
    </row>
    <row r="28" spans="1:31" ht="12" customHeight="1" x14ac:dyDescent="0.2">
      <c r="A28" s="189" t="s">
        <v>55</v>
      </c>
      <c r="B28" s="199">
        <v>10822.450631</v>
      </c>
      <c r="C28" s="199">
        <v>11594.876681</v>
      </c>
      <c r="D28" s="199">
        <v>16809.343766999998</v>
      </c>
      <c r="E28" s="199">
        <v>12945.443042999999</v>
      </c>
      <c r="F28" s="199">
        <v>15510.190838</v>
      </c>
      <c r="G28" s="199"/>
      <c r="H28" s="199"/>
      <c r="I28" s="199"/>
      <c r="J28" s="199"/>
      <c r="K28" s="199"/>
      <c r="L28" s="199"/>
      <c r="M28" s="199"/>
      <c r="N28" s="199"/>
      <c r="O28" s="199"/>
      <c r="P28" s="199"/>
      <c r="Q28" s="199"/>
      <c r="R28" s="199"/>
      <c r="S28" s="199"/>
      <c r="T28" s="199"/>
      <c r="V28" s="223"/>
      <c r="W28" s="223"/>
      <c r="X28" s="223"/>
      <c r="Y28" s="223"/>
      <c r="Z28" s="223"/>
      <c r="AA28" s="223"/>
      <c r="AB28" s="223"/>
      <c r="AC28" s="223"/>
      <c r="AD28" s="223"/>
      <c r="AE28" s="223"/>
    </row>
    <row r="29" spans="1:31" ht="12" customHeight="1" x14ac:dyDescent="0.2">
      <c r="A29" s="191" t="s">
        <v>43</v>
      </c>
      <c r="B29" s="200">
        <v>10434.266277999999</v>
      </c>
      <c r="C29" s="200">
        <v>12832.95981</v>
      </c>
      <c r="D29" s="200">
        <v>13897.308095</v>
      </c>
      <c r="E29" s="200">
        <v>15678.457587000001</v>
      </c>
      <c r="F29" s="200">
        <v>16988.95033</v>
      </c>
      <c r="G29" s="200"/>
      <c r="H29" s="200"/>
      <c r="I29" s="200"/>
      <c r="J29" s="200"/>
      <c r="K29" s="200"/>
      <c r="L29" s="200"/>
      <c r="M29" s="200"/>
      <c r="N29" s="200"/>
      <c r="O29" s="200"/>
      <c r="P29" s="200"/>
      <c r="Q29" s="200"/>
      <c r="R29" s="200"/>
      <c r="S29" s="200"/>
      <c r="T29" s="200"/>
      <c r="V29" s="223"/>
      <c r="W29" s="223"/>
      <c r="X29" s="223"/>
      <c r="Y29" s="223"/>
      <c r="Z29" s="223"/>
      <c r="AA29" s="223"/>
      <c r="AB29" s="223"/>
      <c r="AC29" s="223"/>
      <c r="AD29" s="223"/>
      <c r="AE29" s="223"/>
    </row>
    <row r="30" spans="1:31" ht="12" customHeight="1" x14ac:dyDescent="0.2">
      <c r="A30" s="189" t="s">
        <v>40</v>
      </c>
      <c r="B30" s="199">
        <v>4490.5205589999996</v>
      </c>
      <c r="C30" s="199">
        <v>4852.8065239999996</v>
      </c>
      <c r="D30" s="199">
        <v>5389.9533510000001</v>
      </c>
      <c r="E30" s="199">
        <v>5877.0566410000001</v>
      </c>
      <c r="F30" s="199">
        <v>6106.4390130000002</v>
      </c>
      <c r="G30" s="199"/>
      <c r="H30" s="199"/>
      <c r="I30" s="199"/>
      <c r="J30" s="199"/>
      <c r="K30" s="199"/>
      <c r="L30" s="199"/>
      <c r="M30" s="199"/>
      <c r="N30" s="199"/>
      <c r="O30" s="199"/>
      <c r="P30" s="199"/>
      <c r="Q30" s="199"/>
      <c r="R30" s="199"/>
      <c r="S30" s="199"/>
      <c r="T30" s="199"/>
      <c r="V30" s="223"/>
      <c r="W30" s="223"/>
      <c r="X30" s="223"/>
      <c r="Y30" s="223"/>
      <c r="Z30" s="223"/>
      <c r="AA30" s="223"/>
      <c r="AB30" s="223"/>
      <c r="AC30" s="223"/>
      <c r="AD30" s="223"/>
      <c r="AE30" s="223"/>
    </row>
    <row r="31" spans="1:31" ht="12" customHeight="1" x14ac:dyDescent="0.2">
      <c r="A31" s="191" t="s">
        <v>44</v>
      </c>
      <c r="B31" s="200">
        <v>593.25474599999995</v>
      </c>
      <c r="C31" s="200">
        <v>658.33762999999999</v>
      </c>
      <c r="D31" s="200">
        <v>814.55866900000001</v>
      </c>
      <c r="E31" s="200">
        <v>834.46058700000003</v>
      </c>
      <c r="F31" s="200">
        <v>857.29627400000004</v>
      </c>
      <c r="G31" s="200"/>
      <c r="H31" s="200"/>
      <c r="I31" s="200"/>
      <c r="J31" s="200"/>
      <c r="K31" s="200"/>
      <c r="L31" s="200"/>
      <c r="M31" s="200"/>
      <c r="N31" s="200"/>
      <c r="O31" s="200"/>
      <c r="P31" s="200"/>
      <c r="Q31" s="200"/>
      <c r="R31" s="200"/>
      <c r="S31" s="200"/>
      <c r="T31" s="200"/>
      <c r="V31" s="223"/>
      <c r="W31" s="223"/>
      <c r="X31" s="223"/>
      <c r="Y31" s="223"/>
      <c r="Z31" s="223"/>
      <c r="AA31" s="223"/>
      <c r="AB31" s="223"/>
      <c r="AC31" s="223"/>
      <c r="AD31" s="223"/>
      <c r="AE31" s="223"/>
    </row>
    <row r="32" spans="1:31" ht="12" customHeight="1" x14ac:dyDescent="0.2">
      <c r="A32" s="189" t="s">
        <v>52</v>
      </c>
      <c r="B32" s="199">
        <v>749.79725599999995</v>
      </c>
      <c r="C32" s="199">
        <v>877.41666199999997</v>
      </c>
      <c r="D32" s="199">
        <v>979.82383300000004</v>
      </c>
      <c r="E32" s="199">
        <v>898.56656299999997</v>
      </c>
      <c r="F32" s="199">
        <v>901.29534799999999</v>
      </c>
      <c r="G32" s="199"/>
      <c r="H32" s="199"/>
      <c r="I32" s="199"/>
      <c r="J32" s="199"/>
      <c r="K32" s="199"/>
      <c r="L32" s="199"/>
      <c r="M32" s="199"/>
      <c r="N32" s="199"/>
      <c r="O32" s="199"/>
      <c r="P32" s="199"/>
      <c r="Q32" s="199"/>
      <c r="R32" s="199"/>
      <c r="S32" s="199"/>
      <c r="T32" s="199"/>
      <c r="V32" s="223"/>
      <c r="W32" s="223"/>
      <c r="X32" s="223"/>
      <c r="Y32" s="223"/>
      <c r="Z32" s="223"/>
      <c r="AA32" s="223"/>
      <c r="AB32" s="223"/>
      <c r="AC32" s="223"/>
      <c r="AD32" s="223"/>
      <c r="AE32" s="223"/>
    </row>
    <row r="33" spans="1:31" ht="12" customHeight="1" x14ac:dyDescent="0.2">
      <c r="A33" s="191" t="s">
        <v>50</v>
      </c>
      <c r="B33" s="200">
        <v>2788.842103</v>
      </c>
      <c r="C33" s="200">
        <v>3009.6550539999998</v>
      </c>
      <c r="D33" s="200">
        <v>3008.262444</v>
      </c>
      <c r="E33" s="200">
        <v>3244.7096780000002</v>
      </c>
      <c r="F33" s="200">
        <v>3354.0386319999998</v>
      </c>
      <c r="G33" s="200"/>
      <c r="H33" s="200"/>
      <c r="I33" s="200"/>
      <c r="J33" s="200"/>
      <c r="K33" s="200"/>
      <c r="L33" s="200"/>
      <c r="M33" s="200"/>
      <c r="N33" s="200"/>
      <c r="O33" s="200"/>
      <c r="P33" s="200"/>
      <c r="Q33" s="200"/>
      <c r="R33" s="200"/>
      <c r="S33" s="200"/>
      <c r="T33" s="200"/>
      <c r="V33" s="223"/>
      <c r="W33" s="223"/>
      <c r="X33" s="223"/>
      <c r="Y33" s="223"/>
      <c r="Z33" s="223"/>
      <c r="AA33" s="223"/>
      <c r="AB33" s="223"/>
      <c r="AC33" s="223"/>
      <c r="AD33" s="223"/>
      <c r="AE33" s="223"/>
    </row>
    <row r="34" spans="1:31" ht="12" customHeight="1" x14ac:dyDescent="0.2">
      <c r="A34" s="189" t="s">
        <v>39</v>
      </c>
      <c r="B34" s="199">
        <v>3811.2773539999998</v>
      </c>
      <c r="C34" s="199">
        <v>4286.7103719999996</v>
      </c>
      <c r="D34" s="199">
        <v>4761.8334150000001</v>
      </c>
      <c r="E34" s="199">
        <v>5227.3484790000002</v>
      </c>
      <c r="F34" s="199">
        <v>5068.7079139999996</v>
      </c>
      <c r="G34" s="199"/>
      <c r="H34" s="199"/>
      <c r="I34" s="199"/>
      <c r="J34" s="199"/>
      <c r="K34" s="199"/>
      <c r="L34" s="199"/>
      <c r="M34" s="199"/>
      <c r="N34" s="199"/>
      <c r="O34" s="199"/>
      <c r="P34" s="199"/>
      <c r="Q34" s="199"/>
      <c r="R34" s="199"/>
      <c r="S34" s="199"/>
      <c r="T34" s="199"/>
      <c r="V34" s="223"/>
      <c r="W34" s="223"/>
      <c r="X34" s="223"/>
      <c r="Y34" s="223"/>
      <c r="Z34" s="223"/>
      <c r="AA34" s="223"/>
      <c r="AB34" s="223"/>
      <c r="AC34" s="223"/>
      <c r="AD34" s="223"/>
      <c r="AE34" s="223"/>
    </row>
    <row r="35" spans="1:31" ht="12" customHeight="1" x14ac:dyDescent="0.2">
      <c r="A35" s="191" t="s">
        <v>57</v>
      </c>
      <c r="B35" s="200">
        <v>724.16587400000003</v>
      </c>
      <c r="C35" s="200">
        <v>939.42093399999999</v>
      </c>
      <c r="D35" s="200">
        <v>1037.899408</v>
      </c>
      <c r="E35" s="200">
        <v>1058.8946940000001</v>
      </c>
      <c r="F35" s="200">
        <v>1182.925845</v>
      </c>
      <c r="G35" s="200"/>
      <c r="H35" s="200"/>
      <c r="I35" s="200"/>
      <c r="J35" s="200"/>
      <c r="K35" s="200"/>
      <c r="L35" s="200"/>
      <c r="M35" s="200"/>
      <c r="N35" s="200"/>
      <c r="O35" s="200"/>
      <c r="P35" s="200"/>
      <c r="Q35" s="200"/>
      <c r="R35" s="200"/>
      <c r="S35" s="200"/>
      <c r="T35" s="200"/>
      <c r="V35" s="223"/>
      <c r="W35" s="223"/>
      <c r="X35" s="223"/>
      <c r="Y35" s="223"/>
      <c r="Z35" s="223"/>
      <c r="AA35" s="223"/>
      <c r="AB35" s="223"/>
      <c r="AC35" s="223"/>
      <c r="AD35" s="223"/>
      <c r="AE35" s="223"/>
    </row>
    <row r="36" spans="1:31" ht="12" customHeight="1" x14ac:dyDescent="0.2">
      <c r="A36" s="189" t="s">
        <v>49</v>
      </c>
      <c r="B36" s="199">
        <v>1259.4031219999999</v>
      </c>
      <c r="C36" s="199">
        <v>1629.3689240000001</v>
      </c>
      <c r="D36" s="199">
        <v>1698.967361</v>
      </c>
      <c r="E36" s="199">
        <v>2002.8021510000001</v>
      </c>
      <c r="F36" s="199">
        <v>2206.2629069999998</v>
      </c>
      <c r="G36" s="199"/>
      <c r="H36" s="199"/>
      <c r="I36" s="199"/>
      <c r="J36" s="199"/>
      <c r="K36" s="199"/>
      <c r="L36" s="199"/>
      <c r="M36" s="199"/>
      <c r="N36" s="199"/>
      <c r="O36" s="199"/>
      <c r="P36" s="199"/>
      <c r="Q36" s="199"/>
      <c r="R36" s="199"/>
      <c r="S36" s="199"/>
      <c r="T36" s="199"/>
      <c r="V36" s="223"/>
      <c r="W36" s="223"/>
      <c r="X36" s="223"/>
      <c r="Y36" s="223"/>
      <c r="Z36" s="223"/>
      <c r="AA36" s="223"/>
      <c r="AB36" s="223"/>
      <c r="AC36" s="223"/>
      <c r="AD36" s="223"/>
      <c r="AE36" s="223"/>
    </row>
    <row r="37" spans="1:31" ht="12" customHeight="1" x14ac:dyDescent="0.2">
      <c r="A37" s="191" t="s">
        <v>46</v>
      </c>
      <c r="B37" s="200">
        <v>1314.060843</v>
      </c>
      <c r="C37" s="200">
        <v>1632.0409090000001</v>
      </c>
      <c r="D37" s="200">
        <v>2102.8529370000001</v>
      </c>
      <c r="E37" s="200">
        <v>2118.3003680000002</v>
      </c>
      <c r="F37" s="200">
        <v>3554.5188360000002</v>
      </c>
      <c r="G37" s="200"/>
      <c r="H37" s="200"/>
      <c r="I37" s="200"/>
      <c r="J37" s="200"/>
      <c r="K37" s="200"/>
      <c r="L37" s="200"/>
      <c r="M37" s="200"/>
      <c r="N37" s="200"/>
      <c r="O37" s="200"/>
      <c r="P37" s="200"/>
      <c r="Q37" s="200"/>
      <c r="R37" s="200"/>
      <c r="S37" s="200"/>
      <c r="T37" s="200"/>
      <c r="V37" s="223"/>
      <c r="W37" s="223"/>
      <c r="X37" s="223"/>
      <c r="Y37" s="223"/>
      <c r="Z37" s="223"/>
      <c r="AA37" s="223"/>
      <c r="AB37" s="223"/>
      <c r="AC37" s="223"/>
      <c r="AD37" s="223"/>
      <c r="AE37" s="223"/>
    </row>
    <row r="38" spans="1:31" ht="12" customHeight="1" x14ac:dyDescent="0.2">
      <c r="A38" s="189" t="s">
        <v>48</v>
      </c>
      <c r="B38" s="199">
        <v>4890.6993599999996</v>
      </c>
      <c r="C38" s="199">
        <v>5353.8990080000003</v>
      </c>
      <c r="D38" s="199">
        <v>5545.6260609999999</v>
      </c>
      <c r="E38" s="199">
        <v>6640.9066000000003</v>
      </c>
      <c r="F38" s="199">
        <v>6331.7926170000001</v>
      </c>
      <c r="G38" s="199"/>
      <c r="H38" s="199"/>
      <c r="I38" s="199"/>
      <c r="J38" s="199"/>
      <c r="K38" s="199"/>
      <c r="L38" s="199"/>
      <c r="M38" s="199"/>
      <c r="N38" s="199"/>
      <c r="O38" s="199"/>
      <c r="P38" s="199"/>
      <c r="Q38" s="199"/>
      <c r="R38" s="199"/>
      <c r="S38" s="199"/>
      <c r="T38" s="199"/>
      <c r="V38" s="223"/>
      <c r="W38" s="223"/>
      <c r="X38" s="223"/>
      <c r="Y38" s="223"/>
      <c r="Z38" s="223"/>
      <c r="AA38" s="223"/>
      <c r="AB38" s="223"/>
      <c r="AC38" s="223"/>
      <c r="AD38" s="223"/>
      <c r="AE38" s="223"/>
    </row>
    <row r="39" spans="1:31" ht="12" customHeight="1" x14ac:dyDescent="0.2">
      <c r="A39" s="191" t="s">
        <v>38</v>
      </c>
      <c r="B39" s="200">
        <v>31168.892531000001</v>
      </c>
      <c r="C39" s="200">
        <v>37722.527878000001</v>
      </c>
      <c r="D39" s="200">
        <v>41285.122267999999</v>
      </c>
      <c r="E39" s="200">
        <v>52193.518241999998</v>
      </c>
      <c r="F39" s="200">
        <v>45812.873488999998</v>
      </c>
      <c r="G39" s="200"/>
      <c r="H39" s="200"/>
      <c r="I39" s="200"/>
      <c r="J39" s="200"/>
      <c r="K39" s="200"/>
      <c r="L39" s="200"/>
      <c r="M39" s="200"/>
      <c r="N39" s="200"/>
      <c r="O39" s="200"/>
      <c r="P39" s="200"/>
      <c r="Q39" s="200"/>
      <c r="R39" s="200"/>
      <c r="S39" s="200"/>
      <c r="T39" s="200"/>
      <c r="V39" s="223"/>
      <c r="W39" s="223"/>
      <c r="X39" s="223"/>
      <c r="Y39" s="223"/>
      <c r="Z39" s="223"/>
      <c r="AA39" s="223"/>
      <c r="AB39" s="223"/>
      <c r="AC39" s="223"/>
      <c r="AD39" s="223"/>
      <c r="AE39" s="223"/>
    </row>
    <row r="40" spans="1:31" ht="12" customHeight="1" x14ac:dyDescent="0.2">
      <c r="A40" s="189" t="s">
        <v>37</v>
      </c>
      <c r="B40" s="199">
        <v>13385.594272</v>
      </c>
      <c r="C40" s="199">
        <v>7376.7546739999998</v>
      </c>
      <c r="D40" s="199">
        <v>7995.9690469999996</v>
      </c>
      <c r="E40" s="199">
        <v>8984.8156589999999</v>
      </c>
      <c r="F40" s="199">
        <v>10739.345678</v>
      </c>
      <c r="G40" s="199"/>
      <c r="H40" s="199"/>
      <c r="I40" s="199"/>
      <c r="J40" s="199"/>
      <c r="K40" s="199"/>
      <c r="L40" s="199"/>
      <c r="M40" s="199"/>
      <c r="N40" s="199"/>
      <c r="O40" s="199"/>
      <c r="P40" s="199"/>
      <c r="Q40" s="199"/>
      <c r="R40" s="199"/>
      <c r="S40" s="199"/>
      <c r="T40" s="199"/>
      <c r="V40" s="223"/>
      <c r="W40" s="223"/>
      <c r="X40" s="223"/>
      <c r="Y40" s="223"/>
      <c r="Z40" s="223"/>
      <c r="AA40" s="223"/>
      <c r="AB40" s="223"/>
      <c r="AC40" s="223"/>
      <c r="AD40" s="223"/>
      <c r="AE40" s="223"/>
    </row>
    <row r="41" spans="1:31" ht="12" customHeight="1" x14ac:dyDescent="0.2">
      <c r="A41" s="191" t="s">
        <v>54</v>
      </c>
      <c r="B41" s="200">
        <v>3763.1322089999999</v>
      </c>
      <c r="C41" s="200">
        <v>4693.0538539999998</v>
      </c>
      <c r="D41" s="200">
        <v>4863.5633539999999</v>
      </c>
      <c r="E41" s="200">
        <v>5713.0598840000002</v>
      </c>
      <c r="F41" s="200">
        <v>5830.0406899999998</v>
      </c>
      <c r="G41" s="200"/>
      <c r="H41" s="200"/>
      <c r="I41" s="200"/>
      <c r="J41" s="200"/>
      <c r="K41" s="200"/>
      <c r="L41" s="200"/>
      <c r="M41" s="200"/>
      <c r="N41" s="200"/>
      <c r="O41" s="200"/>
      <c r="P41" s="200"/>
      <c r="Q41" s="200"/>
      <c r="R41" s="200"/>
      <c r="S41" s="200"/>
      <c r="T41" s="200"/>
      <c r="V41" s="223"/>
      <c r="W41" s="223"/>
      <c r="X41" s="223"/>
      <c r="Y41" s="223"/>
      <c r="Z41" s="223"/>
      <c r="AA41" s="223"/>
      <c r="AB41" s="223"/>
      <c r="AC41" s="223"/>
      <c r="AD41" s="223"/>
      <c r="AE41" s="223"/>
    </row>
    <row r="42" spans="1:31" ht="12" customHeight="1" x14ac:dyDescent="0.2">
      <c r="A42" s="189" t="s">
        <v>59</v>
      </c>
      <c r="B42" s="199">
        <v>7.2909139999999999</v>
      </c>
      <c r="C42" s="199">
        <v>0</v>
      </c>
      <c r="D42" s="199">
        <v>118.16495500000001</v>
      </c>
      <c r="E42" s="199">
        <v>107.96347799999999</v>
      </c>
      <c r="F42" s="199">
        <v>0</v>
      </c>
      <c r="G42" s="199"/>
      <c r="H42" s="199"/>
      <c r="I42" s="199"/>
      <c r="J42" s="199"/>
      <c r="K42" s="199"/>
      <c r="L42" s="199"/>
      <c r="M42" s="199"/>
      <c r="N42" s="199"/>
      <c r="O42" s="199"/>
      <c r="P42" s="199"/>
      <c r="Q42" s="199"/>
      <c r="R42" s="199"/>
      <c r="S42" s="199"/>
      <c r="T42" s="199"/>
      <c r="V42" s="223"/>
      <c r="W42" s="223"/>
      <c r="X42" s="223"/>
      <c r="Y42" s="223"/>
      <c r="Z42" s="223"/>
      <c r="AA42" s="223"/>
      <c r="AB42" s="223"/>
      <c r="AC42" s="223"/>
      <c r="AD42" s="223"/>
      <c r="AE42" s="223"/>
    </row>
    <row r="43" spans="1:31" ht="12" customHeight="1" x14ac:dyDescent="0.2">
      <c r="A43" s="191" t="s">
        <v>47</v>
      </c>
      <c r="B43" s="200">
        <v>1107.430132</v>
      </c>
      <c r="C43" s="200">
        <v>1485.3416729999999</v>
      </c>
      <c r="D43" s="200">
        <v>1830.597068</v>
      </c>
      <c r="E43" s="200">
        <v>2335.1760429999999</v>
      </c>
      <c r="F43" s="200">
        <v>2390.6494659999998</v>
      </c>
      <c r="G43" s="200"/>
      <c r="H43" s="200"/>
      <c r="I43" s="200"/>
      <c r="J43" s="200"/>
      <c r="K43" s="200"/>
      <c r="L43" s="200"/>
      <c r="M43" s="200"/>
      <c r="N43" s="200"/>
      <c r="O43" s="200"/>
      <c r="P43" s="200"/>
      <c r="Q43" s="200"/>
      <c r="R43" s="200"/>
      <c r="S43" s="200"/>
      <c r="T43" s="200"/>
      <c r="V43" s="223"/>
      <c r="W43" s="223"/>
      <c r="X43" s="223"/>
      <c r="Y43" s="223"/>
      <c r="Z43" s="223"/>
      <c r="AA43" s="223"/>
      <c r="AB43" s="223"/>
      <c r="AC43" s="223"/>
      <c r="AD43" s="223"/>
      <c r="AE43" s="223"/>
    </row>
    <row r="44" spans="1:31" ht="12" customHeight="1" x14ac:dyDescent="0.2">
      <c r="A44" s="189" t="s">
        <v>53</v>
      </c>
      <c r="B44" s="199">
        <v>72.940768000000006</v>
      </c>
      <c r="C44" s="199">
        <v>118.571882</v>
      </c>
      <c r="D44" s="199">
        <v>84.387420000000006</v>
      </c>
      <c r="E44" s="199">
        <v>79.139578999999998</v>
      </c>
      <c r="F44" s="199">
        <v>64.296368000000001</v>
      </c>
      <c r="G44" s="199"/>
      <c r="H44" s="199"/>
      <c r="I44" s="199"/>
      <c r="J44" s="199"/>
      <c r="K44" s="199"/>
      <c r="L44" s="199"/>
      <c r="M44" s="199"/>
      <c r="N44" s="199"/>
      <c r="O44" s="199"/>
      <c r="P44" s="199"/>
      <c r="Q44" s="199"/>
      <c r="R44" s="199"/>
      <c r="S44" s="199"/>
      <c r="T44" s="199"/>
      <c r="V44" s="223"/>
      <c r="W44" s="223"/>
      <c r="X44" s="223"/>
      <c r="Y44" s="223"/>
      <c r="Z44" s="223"/>
      <c r="AA44" s="223"/>
      <c r="AB44" s="223"/>
      <c r="AC44" s="223"/>
      <c r="AD44" s="223"/>
      <c r="AE44" s="223"/>
    </row>
    <row r="45" spans="1:31" ht="12" customHeight="1" x14ac:dyDescent="0.2">
      <c r="A45" s="191" t="s">
        <v>51</v>
      </c>
      <c r="B45" s="200">
        <v>558.62353099999996</v>
      </c>
      <c r="C45" s="200">
        <v>134.04451299999999</v>
      </c>
      <c r="D45" s="200">
        <v>0</v>
      </c>
      <c r="E45" s="200">
        <v>0</v>
      </c>
      <c r="F45" s="200">
        <v>146.70845499999999</v>
      </c>
      <c r="G45" s="200"/>
      <c r="H45" s="200"/>
      <c r="I45" s="200"/>
      <c r="J45" s="200"/>
      <c r="K45" s="200"/>
      <c r="L45" s="200"/>
      <c r="M45" s="200"/>
      <c r="N45" s="200"/>
      <c r="O45" s="200"/>
      <c r="P45" s="200"/>
      <c r="Q45" s="200"/>
      <c r="R45" s="200"/>
      <c r="S45" s="200"/>
      <c r="T45" s="200"/>
      <c r="V45" s="223"/>
      <c r="W45" s="223"/>
      <c r="X45" s="223"/>
      <c r="Y45" s="223"/>
      <c r="Z45" s="223"/>
      <c r="AA45" s="223"/>
      <c r="AB45" s="223"/>
      <c r="AC45" s="223"/>
      <c r="AD45" s="223"/>
      <c r="AE45" s="223"/>
    </row>
    <row r="46" spans="1:31" ht="12" customHeight="1" x14ac:dyDescent="0.2">
      <c r="A46" s="204" t="s">
        <v>58</v>
      </c>
      <c r="B46" s="205">
        <v>2209.088749</v>
      </c>
      <c r="C46" s="205">
        <v>9981.3055820000009</v>
      </c>
      <c r="D46" s="205">
        <v>9029.7625370000005</v>
      </c>
      <c r="E46" s="205">
        <v>9415.4559270000009</v>
      </c>
      <c r="F46" s="205">
        <v>11916.690417</v>
      </c>
      <c r="G46" s="205"/>
      <c r="H46" s="205"/>
      <c r="I46" s="205"/>
      <c r="J46" s="205"/>
      <c r="K46" s="205"/>
      <c r="L46" s="205"/>
      <c r="M46" s="205"/>
      <c r="N46" s="205"/>
      <c r="O46" s="205"/>
      <c r="P46" s="205"/>
      <c r="Q46" s="205"/>
      <c r="R46" s="205"/>
      <c r="S46" s="205"/>
      <c r="T46" s="205"/>
      <c r="V46" s="223"/>
      <c r="W46" s="223"/>
      <c r="X46" s="223"/>
      <c r="Y46" s="223"/>
      <c r="Z46" s="223"/>
      <c r="AA46" s="223"/>
      <c r="AB46" s="223"/>
      <c r="AC46" s="223"/>
      <c r="AD46" s="223"/>
      <c r="AE46" s="223"/>
    </row>
    <row r="49" spans="1:31" ht="12" customHeight="1" x14ac:dyDescent="0.2">
      <c r="A49" s="2" t="s">
        <v>592</v>
      </c>
    </row>
    <row r="50" spans="1:31" ht="12" customHeight="1" x14ac:dyDescent="0.2">
      <c r="A50" s="5" t="s">
        <v>118</v>
      </c>
      <c r="B50" s="7">
        <f>B59/B$28</f>
        <v>0.51326163984420392</v>
      </c>
      <c r="C50" s="7">
        <f t="shared" ref="C50:T50" si="0">C59/C$28</f>
        <v>0.49727024561185157</v>
      </c>
      <c r="D50" s="7">
        <f t="shared" si="0"/>
        <v>0.4853539366609112</v>
      </c>
      <c r="E50" s="7">
        <f t="shared" si="0"/>
        <v>0.40702207684187025</v>
      </c>
      <c r="F50" s="7">
        <f t="shared" si="0"/>
        <v>0.66276073681924608</v>
      </c>
      <c r="G50" s="7"/>
      <c r="H50" s="7"/>
      <c r="I50" s="7"/>
      <c r="J50" s="7"/>
      <c r="K50" s="7"/>
      <c r="L50" s="7"/>
      <c r="M50" s="7"/>
      <c r="N50" s="7"/>
      <c r="O50" s="7"/>
      <c r="P50" s="7"/>
      <c r="Q50" s="7"/>
      <c r="R50" s="7"/>
      <c r="S50" s="7"/>
      <c r="T50" s="7"/>
    </row>
    <row r="51" spans="1:31" ht="12" customHeight="1" x14ac:dyDescent="0.2">
      <c r="A51" s="5" t="s">
        <v>119</v>
      </c>
      <c r="B51" s="6">
        <f>B70/B$39</f>
        <v>8.1538954888188339E-2</v>
      </c>
      <c r="C51" s="6">
        <f t="shared" ref="C51:T51" si="1">C70/C$39</f>
        <v>8.6102957879826095E-2</v>
      </c>
      <c r="D51" s="6">
        <f t="shared" si="1"/>
        <v>7.8458505947326992E-2</v>
      </c>
      <c r="E51" s="6">
        <f t="shared" si="1"/>
        <v>7.815003648705364E-2</v>
      </c>
      <c r="F51" s="6">
        <f t="shared" si="1"/>
        <v>7.388750788166043E-2</v>
      </c>
      <c r="G51" s="6"/>
      <c r="H51" s="6"/>
      <c r="I51" s="6"/>
      <c r="J51" s="6"/>
      <c r="K51" s="6"/>
      <c r="L51" s="6"/>
      <c r="M51" s="6"/>
      <c r="N51" s="6"/>
      <c r="O51" s="6"/>
      <c r="P51" s="6"/>
      <c r="Q51" s="6"/>
      <c r="R51" s="6"/>
      <c r="S51" s="6"/>
      <c r="T51" s="6"/>
    </row>
    <row r="52" spans="1:31" ht="12" customHeight="1" x14ac:dyDescent="0.2">
      <c r="A52" s="2" t="s">
        <v>614</v>
      </c>
    </row>
    <row r="53" spans="1:31" ht="12" customHeight="1" x14ac:dyDescent="0.2">
      <c r="A53" s="193" t="s">
        <v>14</v>
      </c>
      <c r="B53" s="194" t="s">
        <v>15</v>
      </c>
      <c r="C53" s="194" t="s">
        <v>16</v>
      </c>
      <c r="D53" s="194" t="s">
        <v>17</v>
      </c>
      <c r="E53" s="194" t="s">
        <v>18</v>
      </c>
      <c r="F53" s="194" t="s">
        <v>19</v>
      </c>
      <c r="G53" s="194"/>
      <c r="H53" s="194"/>
      <c r="I53" s="194"/>
      <c r="J53" s="194"/>
      <c r="K53" s="194"/>
      <c r="L53" s="194"/>
      <c r="M53" s="194"/>
      <c r="N53" s="194"/>
      <c r="O53" s="194"/>
      <c r="P53" s="194"/>
      <c r="Q53" s="194"/>
      <c r="R53" s="194"/>
      <c r="S53" s="194"/>
      <c r="T53" s="194"/>
    </row>
    <row r="54" spans="1:31" ht="12" customHeight="1" x14ac:dyDescent="0.2">
      <c r="A54" s="196" t="s">
        <v>32</v>
      </c>
      <c r="B54" s="194"/>
      <c r="C54" s="194"/>
      <c r="D54" s="194"/>
      <c r="E54" s="194"/>
      <c r="F54" s="194"/>
      <c r="G54" s="194"/>
      <c r="H54" s="194"/>
      <c r="I54" s="194"/>
      <c r="J54" s="194"/>
      <c r="K54" s="194"/>
      <c r="L54" s="194"/>
      <c r="M54" s="194"/>
      <c r="N54" s="194"/>
      <c r="O54" s="194"/>
      <c r="P54" s="194"/>
      <c r="Q54" s="194"/>
      <c r="R54" s="194"/>
      <c r="S54" s="194"/>
      <c r="T54" s="194"/>
    </row>
    <row r="55" spans="1:31" ht="12" customHeight="1" x14ac:dyDescent="0.2">
      <c r="A55" s="189" t="s">
        <v>41</v>
      </c>
      <c r="B55" s="197">
        <v>353.623603</v>
      </c>
      <c r="C55" s="197">
        <v>306.46666399999998</v>
      </c>
      <c r="D55" s="197">
        <v>491.51193499999999</v>
      </c>
      <c r="E55" s="197">
        <v>444.67182600000001</v>
      </c>
      <c r="F55" s="197">
        <v>454.70993299999998</v>
      </c>
      <c r="G55" s="197"/>
      <c r="H55" s="197"/>
      <c r="I55" s="197"/>
      <c r="J55" s="197"/>
      <c r="K55" s="197"/>
      <c r="L55" s="197"/>
      <c r="M55" s="197"/>
      <c r="N55" s="197"/>
      <c r="O55" s="197"/>
      <c r="P55" s="197"/>
      <c r="Q55" s="197"/>
      <c r="R55" s="197"/>
      <c r="S55" s="197"/>
      <c r="T55" s="197"/>
      <c r="V55" s="224"/>
      <c r="W55" s="224"/>
      <c r="X55" s="224"/>
      <c r="Y55" s="224"/>
      <c r="Z55" s="224"/>
      <c r="AA55" s="224"/>
      <c r="AB55" s="224"/>
      <c r="AC55" s="224"/>
      <c r="AD55" s="224"/>
      <c r="AE55" s="224"/>
    </row>
    <row r="56" spans="1:31" ht="12" customHeight="1" x14ac:dyDescent="0.2">
      <c r="A56" s="191" t="s">
        <v>42</v>
      </c>
      <c r="B56" s="198">
        <v>295.40036099999998</v>
      </c>
      <c r="C56" s="198">
        <v>433.08821799999998</v>
      </c>
      <c r="D56" s="198">
        <v>415.50113399999998</v>
      </c>
      <c r="E56" s="198">
        <v>386.25241199999999</v>
      </c>
      <c r="F56" s="198">
        <v>348.35977600000001</v>
      </c>
      <c r="G56" s="198"/>
      <c r="H56" s="198"/>
      <c r="I56" s="198"/>
      <c r="J56" s="198"/>
      <c r="K56" s="198"/>
      <c r="L56" s="198"/>
      <c r="M56" s="198"/>
      <c r="N56" s="198"/>
      <c r="O56" s="198"/>
      <c r="P56" s="198"/>
      <c r="Q56" s="198"/>
      <c r="R56" s="198"/>
      <c r="S56" s="198"/>
      <c r="T56" s="198"/>
      <c r="V56" s="224"/>
      <c r="W56" s="224"/>
      <c r="X56" s="224"/>
      <c r="Y56" s="224"/>
      <c r="Z56" s="224"/>
      <c r="AA56" s="224"/>
      <c r="AB56" s="224"/>
      <c r="AC56" s="224"/>
      <c r="AD56" s="224"/>
      <c r="AE56" s="224"/>
    </row>
    <row r="57" spans="1:31" ht="12" customHeight="1" x14ac:dyDescent="0.2">
      <c r="A57" s="189" t="s">
        <v>56</v>
      </c>
      <c r="B57" s="197">
        <v>154.05652699999999</v>
      </c>
      <c r="C57" s="197">
        <v>61.184578999999999</v>
      </c>
      <c r="D57" s="197">
        <v>168.76646099999999</v>
      </c>
      <c r="E57" s="197">
        <v>122.89936299999999</v>
      </c>
      <c r="F57" s="197">
        <v>118.87357799999999</v>
      </c>
      <c r="G57" s="197"/>
      <c r="H57" s="197"/>
      <c r="I57" s="197"/>
      <c r="J57" s="197"/>
      <c r="K57" s="197"/>
      <c r="L57" s="197"/>
      <c r="M57" s="197"/>
      <c r="N57" s="197"/>
      <c r="O57" s="197"/>
      <c r="P57" s="197"/>
      <c r="Q57" s="197"/>
      <c r="R57" s="197"/>
      <c r="S57" s="197"/>
      <c r="T57" s="197"/>
      <c r="V57" s="224"/>
      <c r="W57" s="224"/>
      <c r="X57" s="224"/>
      <c r="Y57" s="224"/>
      <c r="Z57" s="224"/>
      <c r="AA57" s="224"/>
      <c r="AB57" s="224"/>
      <c r="AC57" s="224"/>
      <c r="AD57" s="224"/>
      <c r="AE57" s="224"/>
    </row>
    <row r="58" spans="1:31" ht="12" customHeight="1" x14ac:dyDescent="0.2">
      <c r="A58" s="191" t="s">
        <v>45</v>
      </c>
      <c r="B58" s="198">
        <v>584.36472200000003</v>
      </c>
      <c r="C58" s="198">
        <v>679.097308</v>
      </c>
      <c r="D58" s="198">
        <v>916.27416500000004</v>
      </c>
      <c r="E58" s="198">
        <v>981.94989599999997</v>
      </c>
      <c r="F58" s="198">
        <v>970.11802599999999</v>
      </c>
      <c r="G58" s="198"/>
      <c r="H58" s="198"/>
      <c r="I58" s="198"/>
      <c r="J58" s="198"/>
      <c r="K58" s="198"/>
      <c r="L58" s="198"/>
      <c r="M58" s="198"/>
      <c r="N58" s="198"/>
      <c r="O58" s="198"/>
      <c r="P58" s="198"/>
      <c r="Q58" s="198"/>
      <c r="R58" s="198"/>
      <c r="S58" s="198"/>
      <c r="T58" s="198"/>
      <c r="V58" s="224"/>
      <c r="W58" s="224"/>
      <c r="X58" s="224"/>
      <c r="Y58" s="224"/>
      <c r="Z58" s="224"/>
      <c r="AA58" s="224"/>
      <c r="AB58" s="224"/>
      <c r="AC58" s="224"/>
      <c r="AD58" s="224"/>
      <c r="AE58" s="224"/>
    </row>
    <row r="59" spans="1:31" ht="12" customHeight="1" x14ac:dyDescent="0.2">
      <c r="A59" s="189" t="s">
        <v>55</v>
      </c>
      <c r="B59" s="197">
        <v>5554.7487579999997</v>
      </c>
      <c r="C59" s="197">
        <v>5765.7871750000004</v>
      </c>
      <c r="D59" s="197">
        <v>8158.48117</v>
      </c>
      <c r="E59" s="197">
        <v>5269.0811130000002</v>
      </c>
      <c r="F59" s="197">
        <v>10279.545507999999</v>
      </c>
      <c r="G59" s="197"/>
      <c r="H59" s="197"/>
      <c r="I59" s="197"/>
      <c r="J59" s="197"/>
      <c r="K59" s="197"/>
      <c r="L59" s="197"/>
      <c r="M59" s="197"/>
      <c r="N59" s="197"/>
      <c r="O59" s="197"/>
      <c r="P59" s="197"/>
      <c r="Q59" s="197"/>
      <c r="R59" s="197"/>
      <c r="S59" s="197"/>
      <c r="T59" s="197"/>
      <c r="V59" s="224"/>
      <c r="W59" s="224"/>
      <c r="X59" s="224"/>
      <c r="Y59" s="224"/>
      <c r="Z59" s="224"/>
      <c r="AA59" s="224"/>
      <c r="AB59" s="224"/>
      <c r="AC59" s="224"/>
      <c r="AD59" s="224"/>
      <c r="AE59" s="224"/>
    </row>
    <row r="60" spans="1:31" ht="12" customHeight="1" x14ac:dyDescent="0.2">
      <c r="A60" s="191" t="s">
        <v>43</v>
      </c>
      <c r="B60" s="198">
        <v>1032.7419440000001</v>
      </c>
      <c r="C60" s="198">
        <v>1163.800536</v>
      </c>
      <c r="D60" s="198">
        <v>1250.944315</v>
      </c>
      <c r="E60" s="198">
        <v>1339.247063</v>
      </c>
      <c r="F60" s="198">
        <v>1609.9323790000001</v>
      </c>
      <c r="G60" s="198"/>
      <c r="H60" s="198"/>
      <c r="I60" s="198"/>
      <c r="J60" s="198"/>
      <c r="K60" s="198"/>
      <c r="L60" s="198"/>
      <c r="M60" s="198"/>
      <c r="N60" s="198"/>
      <c r="O60" s="198"/>
      <c r="P60" s="198"/>
      <c r="Q60" s="198"/>
      <c r="R60" s="198"/>
      <c r="S60" s="198"/>
      <c r="T60" s="198"/>
      <c r="V60" s="224"/>
      <c r="W60" s="224"/>
      <c r="X60" s="224"/>
      <c r="Y60" s="224"/>
      <c r="Z60" s="224"/>
      <c r="AA60" s="224"/>
      <c r="AB60" s="224"/>
      <c r="AC60" s="224"/>
      <c r="AD60" s="224"/>
      <c r="AE60" s="224"/>
    </row>
    <row r="61" spans="1:31" ht="12" customHeight="1" x14ac:dyDescent="0.2">
      <c r="A61" s="189" t="s">
        <v>40</v>
      </c>
      <c r="B61" s="197">
        <v>613.61454200000003</v>
      </c>
      <c r="C61" s="197">
        <v>772.31455000000005</v>
      </c>
      <c r="D61" s="197">
        <v>820.63438799999994</v>
      </c>
      <c r="E61" s="197">
        <v>876.95386900000005</v>
      </c>
      <c r="F61" s="197">
        <v>956.01677500000005</v>
      </c>
      <c r="G61" s="197"/>
      <c r="H61" s="197"/>
      <c r="I61" s="197"/>
      <c r="J61" s="197"/>
      <c r="K61" s="197"/>
      <c r="L61" s="197"/>
      <c r="M61" s="197"/>
      <c r="N61" s="197"/>
      <c r="O61" s="197"/>
      <c r="P61" s="197"/>
      <c r="Q61" s="197"/>
      <c r="R61" s="197"/>
      <c r="S61" s="197"/>
      <c r="T61" s="197"/>
      <c r="V61" s="224"/>
      <c r="W61" s="224"/>
      <c r="X61" s="224"/>
      <c r="Y61" s="224"/>
      <c r="Z61" s="224"/>
      <c r="AA61" s="224"/>
      <c r="AB61" s="224"/>
      <c r="AC61" s="224"/>
      <c r="AD61" s="224"/>
      <c r="AE61" s="224"/>
    </row>
    <row r="62" spans="1:31" ht="12" customHeight="1" x14ac:dyDescent="0.2">
      <c r="A62" s="191" t="s">
        <v>44</v>
      </c>
      <c r="B62" s="198">
        <v>143.067454</v>
      </c>
      <c r="C62" s="198">
        <v>161.23884899999999</v>
      </c>
      <c r="D62" s="198">
        <v>163.53671800000001</v>
      </c>
      <c r="E62" s="198">
        <v>178.020352</v>
      </c>
      <c r="F62" s="198">
        <v>197.338449</v>
      </c>
      <c r="G62" s="198"/>
      <c r="H62" s="198"/>
      <c r="I62" s="198"/>
      <c r="J62" s="198"/>
      <c r="K62" s="198"/>
      <c r="L62" s="198"/>
      <c r="M62" s="198"/>
      <c r="N62" s="198"/>
      <c r="O62" s="198"/>
      <c r="P62" s="198"/>
      <c r="Q62" s="198"/>
      <c r="R62" s="198"/>
      <c r="S62" s="198"/>
      <c r="T62" s="198"/>
      <c r="V62" s="224"/>
      <c r="W62" s="224"/>
      <c r="X62" s="224"/>
      <c r="Y62" s="224"/>
      <c r="Z62" s="224"/>
      <c r="AA62" s="224"/>
      <c r="AB62" s="224"/>
      <c r="AC62" s="224"/>
      <c r="AD62" s="224"/>
      <c r="AE62" s="224"/>
    </row>
    <row r="63" spans="1:31" ht="12" customHeight="1" x14ac:dyDescent="0.2">
      <c r="A63" s="189" t="s">
        <v>52</v>
      </c>
      <c r="B63" s="197">
        <v>215.733238</v>
      </c>
      <c r="C63" s="197">
        <v>309.277715</v>
      </c>
      <c r="D63" s="197">
        <v>441.26088199999998</v>
      </c>
      <c r="E63" s="197">
        <v>413.15622999999999</v>
      </c>
      <c r="F63" s="197">
        <v>410.759972</v>
      </c>
      <c r="G63" s="197"/>
      <c r="H63" s="197"/>
      <c r="I63" s="197"/>
      <c r="J63" s="197"/>
      <c r="K63" s="197"/>
      <c r="L63" s="197"/>
      <c r="M63" s="197"/>
      <c r="N63" s="197"/>
      <c r="O63" s="197"/>
      <c r="P63" s="197"/>
      <c r="Q63" s="197"/>
      <c r="R63" s="197"/>
      <c r="S63" s="197"/>
      <c r="T63" s="197"/>
      <c r="V63" s="224"/>
      <c r="W63" s="224"/>
      <c r="X63" s="224"/>
      <c r="Y63" s="224"/>
      <c r="Z63" s="224"/>
      <c r="AA63" s="224"/>
      <c r="AB63" s="224"/>
      <c r="AC63" s="224"/>
      <c r="AD63" s="224"/>
      <c r="AE63" s="224"/>
    </row>
    <row r="64" spans="1:31" ht="12" customHeight="1" x14ac:dyDescent="0.2">
      <c r="A64" s="191" t="s">
        <v>50</v>
      </c>
      <c r="B64" s="198">
        <v>548.53593599999999</v>
      </c>
      <c r="C64" s="198">
        <v>542.70838700000002</v>
      </c>
      <c r="D64" s="198">
        <v>537.49513899999999</v>
      </c>
      <c r="E64" s="198">
        <v>548.09368199999994</v>
      </c>
      <c r="F64" s="198">
        <v>601.768326</v>
      </c>
      <c r="G64" s="198"/>
      <c r="H64" s="198"/>
      <c r="I64" s="198"/>
      <c r="J64" s="198"/>
      <c r="K64" s="198"/>
      <c r="L64" s="198"/>
      <c r="M64" s="198"/>
      <c r="N64" s="198"/>
      <c r="O64" s="198"/>
      <c r="P64" s="198"/>
      <c r="Q64" s="198"/>
      <c r="R64" s="198"/>
      <c r="S64" s="198"/>
      <c r="T64" s="198"/>
      <c r="V64" s="224"/>
      <c r="W64" s="224"/>
      <c r="X64" s="224"/>
      <c r="Y64" s="224"/>
      <c r="Z64" s="224"/>
      <c r="AA64" s="224"/>
      <c r="AB64" s="224"/>
      <c r="AC64" s="224"/>
      <c r="AD64" s="224"/>
      <c r="AE64" s="224"/>
    </row>
    <row r="65" spans="1:31" ht="12" customHeight="1" x14ac:dyDescent="0.2">
      <c r="A65" s="189" t="s">
        <v>39</v>
      </c>
      <c r="B65" s="197">
        <v>889.90119300000003</v>
      </c>
      <c r="C65" s="197">
        <v>1104.5467000000001</v>
      </c>
      <c r="D65" s="197">
        <v>1236.454158</v>
      </c>
      <c r="E65" s="197">
        <v>1377.465148</v>
      </c>
      <c r="F65" s="197">
        <v>1337.0370370000001</v>
      </c>
      <c r="G65" s="197"/>
      <c r="H65" s="197"/>
      <c r="I65" s="197"/>
      <c r="J65" s="197"/>
      <c r="K65" s="197"/>
      <c r="L65" s="197"/>
      <c r="M65" s="197"/>
      <c r="N65" s="197"/>
      <c r="O65" s="197"/>
      <c r="P65" s="197"/>
      <c r="Q65" s="197"/>
      <c r="R65" s="197"/>
      <c r="S65" s="197"/>
      <c r="T65" s="197"/>
      <c r="V65" s="224"/>
      <c r="W65" s="224"/>
      <c r="X65" s="224"/>
      <c r="Y65" s="224"/>
      <c r="Z65" s="224"/>
      <c r="AA65" s="224"/>
      <c r="AB65" s="224"/>
      <c r="AC65" s="224"/>
      <c r="AD65" s="224"/>
      <c r="AE65" s="224"/>
    </row>
    <row r="66" spans="1:31" ht="12" customHeight="1" x14ac:dyDescent="0.2">
      <c r="A66" s="191" t="s">
        <v>57</v>
      </c>
      <c r="B66" s="198">
        <v>204.803935</v>
      </c>
      <c r="C66" s="198">
        <v>265.74934300000001</v>
      </c>
      <c r="D66" s="198">
        <v>307.185675</v>
      </c>
      <c r="E66" s="198">
        <v>331.48319300000003</v>
      </c>
      <c r="F66" s="198">
        <v>343.04714999999999</v>
      </c>
      <c r="G66" s="198"/>
      <c r="H66" s="198"/>
      <c r="I66" s="198"/>
      <c r="J66" s="198"/>
      <c r="K66" s="198"/>
      <c r="L66" s="198"/>
      <c r="M66" s="198"/>
      <c r="N66" s="198"/>
      <c r="O66" s="198"/>
      <c r="P66" s="198"/>
      <c r="Q66" s="198"/>
      <c r="R66" s="198"/>
      <c r="S66" s="198"/>
      <c r="T66" s="198"/>
      <c r="V66" s="224"/>
      <c r="W66" s="224"/>
      <c r="X66" s="224"/>
      <c r="Y66" s="224"/>
      <c r="Z66" s="224"/>
      <c r="AA66" s="224"/>
      <c r="AB66" s="224"/>
      <c r="AC66" s="224"/>
      <c r="AD66" s="224"/>
      <c r="AE66" s="224"/>
    </row>
    <row r="67" spans="1:31" ht="12" customHeight="1" x14ac:dyDescent="0.2">
      <c r="A67" s="189" t="s">
        <v>49</v>
      </c>
      <c r="B67" s="197">
        <v>143.58718200000001</v>
      </c>
      <c r="C67" s="197">
        <v>171.77782500000001</v>
      </c>
      <c r="D67" s="197">
        <v>186.95249100000001</v>
      </c>
      <c r="E67" s="197">
        <v>302.62644899999998</v>
      </c>
      <c r="F67" s="197">
        <v>375.84873800000003</v>
      </c>
      <c r="G67" s="197"/>
      <c r="H67" s="197"/>
      <c r="I67" s="197"/>
      <c r="J67" s="197"/>
      <c r="K67" s="197"/>
      <c r="L67" s="197"/>
      <c r="M67" s="197"/>
      <c r="N67" s="197"/>
      <c r="O67" s="197"/>
      <c r="P67" s="197"/>
      <c r="Q67" s="197"/>
      <c r="R67" s="197"/>
      <c r="S67" s="197"/>
      <c r="T67" s="197"/>
      <c r="V67" s="224"/>
      <c r="W67" s="224"/>
      <c r="X67" s="224"/>
      <c r="Y67" s="224"/>
      <c r="Z67" s="224"/>
      <c r="AA67" s="224"/>
      <c r="AB67" s="224"/>
      <c r="AC67" s="224"/>
      <c r="AD67" s="224"/>
      <c r="AE67" s="224"/>
    </row>
    <row r="68" spans="1:31" ht="12" customHeight="1" x14ac:dyDescent="0.2">
      <c r="A68" s="191" t="s">
        <v>46</v>
      </c>
      <c r="B68" s="198">
        <v>87.407481000000004</v>
      </c>
      <c r="C68" s="198">
        <v>100.63833700000001</v>
      </c>
      <c r="D68" s="198">
        <v>117.083297</v>
      </c>
      <c r="E68" s="198">
        <v>140.11829299999999</v>
      </c>
      <c r="F68" s="198">
        <v>204.36639600000001</v>
      </c>
      <c r="G68" s="198"/>
      <c r="H68" s="198"/>
      <c r="I68" s="198"/>
      <c r="J68" s="198"/>
      <c r="K68" s="198"/>
      <c r="L68" s="198"/>
      <c r="M68" s="198"/>
      <c r="N68" s="198"/>
      <c r="O68" s="198"/>
      <c r="P68" s="198"/>
      <c r="Q68" s="198"/>
      <c r="R68" s="198"/>
      <c r="S68" s="198"/>
      <c r="T68" s="198"/>
      <c r="V68" s="224"/>
      <c r="W68" s="224"/>
      <c r="X68" s="224"/>
      <c r="Y68" s="224"/>
      <c r="Z68" s="224"/>
      <c r="AA68" s="224"/>
      <c r="AB68" s="224"/>
      <c r="AC68" s="224"/>
      <c r="AD68" s="224"/>
      <c r="AE68" s="224"/>
    </row>
    <row r="69" spans="1:31" ht="12" customHeight="1" x14ac:dyDescent="0.2">
      <c r="A69" s="189" t="s">
        <v>48</v>
      </c>
      <c r="B69" s="197">
        <v>425.43803600000001</v>
      </c>
      <c r="C69" s="197">
        <v>511.70642500000002</v>
      </c>
      <c r="D69" s="197">
        <v>548.42998899999998</v>
      </c>
      <c r="E69" s="197">
        <v>628.52008799999999</v>
      </c>
      <c r="F69" s="197">
        <v>719.95181300000002</v>
      </c>
      <c r="G69" s="197"/>
      <c r="H69" s="197"/>
      <c r="I69" s="197"/>
      <c r="J69" s="197"/>
      <c r="K69" s="197"/>
      <c r="L69" s="197"/>
      <c r="M69" s="197"/>
      <c r="N69" s="197"/>
      <c r="O69" s="197"/>
      <c r="P69" s="197"/>
      <c r="Q69" s="197"/>
      <c r="R69" s="197"/>
      <c r="S69" s="197"/>
      <c r="T69" s="197"/>
      <c r="V69" s="224"/>
      <c r="W69" s="224"/>
      <c r="X69" s="224"/>
      <c r="Y69" s="224"/>
      <c r="Z69" s="224"/>
      <c r="AA69" s="224"/>
      <c r="AB69" s="224"/>
      <c r="AC69" s="224"/>
      <c r="AD69" s="224"/>
      <c r="AE69" s="224"/>
    </row>
    <row r="70" spans="1:31" ht="12" customHeight="1" x14ac:dyDescent="0.2">
      <c r="A70" s="191" t="s">
        <v>38</v>
      </c>
      <c r="B70" s="198">
        <v>2541.4789219999998</v>
      </c>
      <c r="C70" s="198">
        <v>3248.0212289999999</v>
      </c>
      <c r="D70" s="198">
        <v>3239.169011</v>
      </c>
      <c r="E70" s="198">
        <v>4078.9253549999999</v>
      </c>
      <c r="F70" s="198">
        <v>3384.9990509999998</v>
      </c>
      <c r="G70" s="198"/>
      <c r="H70" s="198"/>
      <c r="I70" s="198"/>
      <c r="J70" s="198"/>
      <c r="K70" s="198"/>
      <c r="L70" s="198"/>
      <c r="M70" s="198"/>
      <c r="N70" s="198"/>
      <c r="O70" s="198"/>
      <c r="P70" s="198"/>
      <c r="Q70" s="198"/>
      <c r="R70" s="198"/>
      <c r="S70" s="198"/>
      <c r="T70" s="198"/>
      <c r="V70" s="224"/>
      <c r="W70" s="224"/>
      <c r="X70" s="224"/>
      <c r="Y70" s="224"/>
      <c r="Z70" s="224"/>
      <c r="AA70" s="224"/>
      <c r="AB70" s="224"/>
      <c r="AC70" s="224"/>
      <c r="AD70" s="224"/>
      <c r="AE70" s="224"/>
    </row>
    <row r="71" spans="1:31" ht="12" customHeight="1" x14ac:dyDescent="0.2">
      <c r="A71" s="189" t="s">
        <v>37</v>
      </c>
      <c r="B71" s="197">
        <v>628.00404400000002</v>
      </c>
      <c r="C71" s="197">
        <v>452.12521500000003</v>
      </c>
      <c r="D71" s="197">
        <v>398.91809599999999</v>
      </c>
      <c r="E71" s="197">
        <v>309.25808799999999</v>
      </c>
      <c r="F71" s="197">
        <v>486.04971999999998</v>
      </c>
      <c r="G71" s="197"/>
      <c r="H71" s="197"/>
      <c r="I71" s="197"/>
      <c r="J71" s="197"/>
      <c r="K71" s="197"/>
      <c r="L71" s="197"/>
      <c r="M71" s="197"/>
      <c r="N71" s="197"/>
      <c r="O71" s="197"/>
      <c r="P71" s="197"/>
      <c r="Q71" s="197"/>
      <c r="R71" s="197"/>
      <c r="S71" s="197"/>
      <c r="T71" s="197"/>
      <c r="V71" s="224"/>
      <c r="W71" s="224"/>
      <c r="X71" s="224"/>
      <c r="Y71" s="224"/>
      <c r="Z71" s="224"/>
      <c r="AA71" s="224"/>
      <c r="AB71" s="224"/>
      <c r="AC71" s="224"/>
      <c r="AD71" s="224"/>
      <c r="AE71" s="224"/>
    </row>
    <row r="72" spans="1:31" ht="12" customHeight="1" x14ac:dyDescent="0.2">
      <c r="A72" s="191" t="s">
        <v>54</v>
      </c>
      <c r="B72" s="198">
        <v>341.397425</v>
      </c>
      <c r="C72" s="198">
        <v>429.92525999999998</v>
      </c>
      <c r="D72" s="198">
        <v>480.94474200000002</v>
      </c>
      <c r="E72" s="198">
        <v>559.30510000000004</v>
      </c>
      <c r="F72" s="198">
        <v>568.89922000000001</v>
      </c>
      <c r="G72" s="198"/>
      <c r="H72" s="198"/>
      <c r="I72" s="198"/>
      <c r="J72" s="198"/>
      <c r="K72" s="198"/>
      <c r="L72" s="198"/>
      <c r="M72" s="198"/>
      <c r="N72" s="198"/>
      <c r="O72" s="198"/>
      <c r="P72" s="198"/>
      <c r="Q72" s="198"/>
      <c r="R72" s="198"/>
      <c r="S72" s="198"/>
      <c r="T72" s="198"/>
      <c r="V72" s="224"/>
      <c r="W72" s="224"/>
      <c r="X72" s="224"/>
      <c r="Y72" s="224"/>
      <c r="Z72" s="224"/>
      <c r="AA72" s="224"/>
      <c r="AB72" s="224"/>
      <c r="AC72" s="224"/>
      <c r="AD72" s="224"/>
      <c r="AE72" s="224"/>
    </row>
    <row r="73" spans="1:31" ht="12" customHeight="1" x14ac:dyDescent="0.2">
      <c r="A73" s="189" t="s">
        <v>59</v>
      </c>
      <c r="B73" s="197">
        <v>0.31488699999999997</v>
      </c>
      <c r="C73" s="197">
        <v>0</v>
      </c>
      <c r="D73" s="197">
        <v>5.5897500000000004</v>
      </c>
      <c r="E73" s="197">
        <v>6.424633</v>
      </c>
      <c r="F73" s="197">
        <v>0</v>
      </c>
      <c r="G73" s="197"/>
      <c r="H73" s="197"/>
      <c r="I73" s="197"/>
      <c r="J73" s="197"/>
      <c r="K73" s="197"/>
      <c r="L73" s="197"/>
      <c r="M73" s="197"/>
      <c r="N73" s="197"/>
      <c r="O73" s="197"/>
      <c r="P73" s="197"/>
      <c r="Q73" s="197"/>
      <c r="R73" s="197"/>
      <c r="S73" s="197"/>
      <c r="T73" s="197"/>
      <c r="V73" s="224"/>
      <c r="W73" s="224"/>
      <c r="X73" s="224"/>
      <c r="Y73" s="224"/>
      <c r="Z73" s="224"/>
      <c r="AA73" s="224"/>
      <c r="AB73" s="224"/>
      <c r="AC73" s="224"/>
      <c r="AD73" s="224"/>
      <c r="AE73" s="224"/>
    </row>
    <row r="74" spans="1:31" ht="12" customHeight="1" x14ac:dyDescent="0.2">
      <c r="A74" s="191" t="s">
        <v>47</v>
      </c>
      <c r="B74" s="198">
        <v>194.016257</v>
      </c>
      <c r="C74" s="198">
        <v>188.506058</v>
      </c>
      <c r="D74" s="198">
        <v>307.00010900000001</v>
      </c>
      <c r="E74" s="198">
        <v>397.91310800000002</v>
      </c>
      <c r="F74" s="198">
        <v>354.50829099999999</v>
      </c>
      <c r="G74" s="198"/>
      <c r="H74" s="198"/>
      <c r="I74" s="198"/>
      <c r="J74" s="198"/>
      <c r="K74" s="198"/>
      <c r="L74" s="198"/>
      <c r="M74" s="198"/>
      <c r="N74" s="198"/>
      <c r="O74" s="198"/>
      <c r="P74" s="198"/>
      <c r="Q74" s="198"/>
      <c r="R74" s="198"/>
      <c r="S74" s="198"/>
      <c r="T74" s="198"/>
      <c r="V74" s="224"/>
      <c r="W74" s="224"/>
      <c r="X74" s="224"/>
      <c r="Y74" s="224"/>
      <c r="Z74" s="224"/>
      <c r="AA74" s="224"/>
      <c r="AB74" s="224"/>
      <c r="AC74" s="224"/>
      <c r="AD74" s="224"/>
      <c r="AE74" s="224"/>
    </row>
    <row r="75" spans="1:31" ht="12" customHeight="1" x14ac:dyDescent="0.2">
      <c r="A75" s="189" t="s">
        <v>53</v>
      </c>
      <c r="B75" s="197">
        <v>6.208958</v>
      </c>
      <c r="C75" s="197">
        <v>10.461055999999999</v>
      </c>
      <c r="D75" s="197">
        <v>5.1937199999999999</v>
      </c>
      <c r="E75" s="197">
        <v>13.309820999999999</v>
      </c>
      <c r="F75" s="197">
        <v>8.9267939999999992</v>
      </c>
      <c r="G75" s="197"/>
      <c r="H75" s="197"/>
      <c r="I75" s="197"/>
      <c r="J75" s="197"/>
      <c r="K75" s="197"/>
      <c r="L75" s="197"/>
      <c r="M75" s="197"/>
      <c r="N75" s="197"/>
      <c r="O75" s="197"/>
      <c r="P75" s="197"/>
      <c r="Q75" s="197"/>
      <c r="R75" s="197"/>
      <c r="S75" s="197"/>
      <c r="T75" s="197"/>
      <c r="V75" s="224"/>
      <c r="W75" s="224"/>
      <c r="X75" s="224"/>
      <c r="Y75" s="224"/>
      <c r="Z75" s="224"/>
      <c r="AA75" s="224"/>
      <c r="AB75" s="224"/>
      <c r="AC75" s="224"/>
      <c r="AD75" s="224"/>
      <c r="AE75" s="224"/>
    </row>
    <row r="76" spans="1:31" ht="12" customHeight="1" x14ac:dyDescent="0.2">
      <c r="A76" s="191" t="s">
        <v>51</v>
      </c>
      <c r="B76" s="198">
        <v>8.5557979999999993</v>
      </c>
      <c r="C76" s="198">
        <v>2.1745670000000001</v>
      </c>
      <c r="D76" s="198">
        <v>0</v>
      </c>
      <c r="E76" s="198">
        <v>0</v>
      </c>
      <c r="F76" s="198">
        <v>5.8363630000000004</v>
      </c>
      <c r="G76" s="198"/>
      <c r="H76" s="198"/>
      <c r="I76" s="198"/>
      <c r="J76" s="198"/>
      <c r="K76" s="198"/>
      <c r="L76" s="198"/>
      <c r="M76" s="198"/>
      <c r="N76" s="198"/>
      <c r="O76" s="198"/>
      <c r="P76" s="198"/>
      <c r="Q76" s="198"/>
      <c r="R76" s="198"/>
      <c r="S76" s="198"/>
      <c r="T76" s="198"/>
      <c r="V76" s="224"/>
      <c r="W76" s="224"/>
      <c r="X76" s="224"/>
      <c r="Y76" s="224"/>
      <c r="Z76" s="224"/>
      <c r="AA76" s="224"/>
      <c r="AB76" s="224"/>
      <c r="AC76" s="224"/>
      <c r="AD76" s="224"/>
      <c r="AE76" s="224"/>
    </row>
    <row r="77" spans="1:31" ht="12" customHeight="1" x14ac:dyDescent="0.2">
      <c r="A77" s="204" t="s">
        <v>58</v>
      </c>
      <c r="B77" s="206">
        <v>6.9737609999999997</v>
      </c>
      <c r="C77" s="206">
        <v>2.5669620000000002</v>
      </c>
      <c r="D77" s="206">
        <v>8.4822919999999993</v>
      </c>
      <c r="E77" s="206">
        <v>0.720499</v>
      </c>
      <c r="F77" s="206">
        <v>3.7580830000000001</v>
      </c>
      <c r="G77" s="206"/>
      <c r="H77" s="206"/>
      <c r="I77" s="206"/>
      <c r="J77" s="206"/>
      <c r="K77" s="206"/>
      <c r="L77" s="206"/>
      <c r="M77" s="206"/>
      <c r="N77" s="206"/>
      <c r="O77" s="206"/>
      <c r="P77" s="206"/>
      <c r="Q77" s="206"/>
      <c r="R77" s="206"/>
      <c r="S77" s="206"/>
      <c r="T77" s="206"/>
      <c r="V77" s="224"/>
      <c r="W77" s="224"/>
      <c r="X77" s="224"/>
      <c r="Y77" s="224"/>
      <c r="Z77" s="224"/>
      <c r="AA77" s="224"/>
      <c r="AB77" s="224"/>
      <c r="AC77" s="224"/>
      <c r="AD77" s="224"/>
      <c r="AE77" s="224"/>
    </row>
    <row r="80" spans="1:31" ht="12" customHeight="1" x14ac:dyDescent="0.2">
      <c r="A80" s="2" t="s">
        <v>593</v>
      </c>
    </row>
    <row r="81" spans="1:31" ht="12" customHeight="1" x14ac:dyDescent="0.2">
      <c r="A81" s="5" t="s">
        <v>118</v>
      </c>
      <c r="B81" s="6">
        <f>B108/B$46</f>
        <v>0.45125590470335603</v>
      </c>
      <c r="C81" s="6">
        <f t="shared" ref="C81:T81" si="2">C108/C$46</f>
        <v>0.46458826472186049</v>
      </c>
      <c r="D81" s="6">
        <f t="shared" si="2"/>
        <v>0.42995807144335757</v>
      </c>
      <c r="E81" s="6">
        <f t="shared" si="2"/>
        <v>0.42995962451388997</v>
      </c>
      <c r="F81" s="6">
        <f t="shared" si="2"/>
        <v>0.49409090334346983</v>
      </c>
      <c r="G81" s="6"/>
      <c r="H81" s="6"/>
      <c r="I81" s="6"/>
      <c r="J81" s="6"/>
      <c r="K81" s="6"/>
      <c r="L81" s="6"/>
      <c r="M81" s="6"/>
      <c r="N81" s="6"/>
      <c r="O81" s="6"/>
      <c r="P81" s="6"/>
      <c r="Q81" s="6"/>
      <c r="R81" s="6"/>
      <c r="S81" s="6"/>
      <c r="T81" s="6"/>
    </row>
    <row r="82" spans="1:31" ht="12" customHeight="1" x14ac:dyDescent="0.2">
      <c r="A82" s="5" t="s">
        <v>119</v>
      </c>
      <c r="B82" s="6">
        <f>B102/B$40</f>
        <v>0.30112014618815724</v>
      </c>
      <c r="C82" s="6">
        <f t="shared" ref="C82:T82" si="3">C102/C$40</f>
        <v>6.6206522730296244E-2</v>
      </c>
      <c r="D82" s="6">
        <f t="shared" si="3"/>
        <v>4.778280540534964E-2</v>
      </c>
      <c r="E82" s="6">
        <f t="shared" si="3"/>
        <v>6.4057949639008835E-2</v>
      </c>
      <c r="F82" s="6">
        <f t="shared" si="3"/>
        <v>8.8512777919727559E-2</v>
      </c>
      <c r="G82" s="6"/>
      <c r="H82" s="6"/>
      <c r="I82" s="6"/>
      <c r="J82" s="6"/>
      <c r="K82" s="6"/>
      <c r="L82" s="6"/>
      <c r="M82" s="6"/>
      <c r="N82" s="6"/>
      <c r="O82" s="6"/>
      <c r="P82" s="6"/>
      <c r="Q82" s="6"/>
      <c r="R82" s="6"/>
      <c r="S82" s="6"/>
      <c r="T82" s="6"/>
    </row>
    <row r="83" spans="1:31" ht="12" customHeight="1" x14ac:dyDescent="0.2">
      <c r="A83" s="2" t="s">
        <v>614</v>
      </c>
    </row>
    <row r="84" spans="1:31" ht="12" customHeight="1" x14ac:dyDescent="0.2">
      <c r="A84" s="193" t="s">
        <v>14</v>
      </c>
      <c r="B84" s="194" t="s">
        <v>15</v>
      </c>
      <c r="C84" s="194" t="s">
        <v>16</v>
      </c>
      <c r="D84" s="194" t="s">
        <v>17</v>
      </c>
      <c r="E84" s="194" t="s">
        <v>18</v>
      </c>
      <c r="F84" s="194" t="s">
        <v>19</v>
      </c>
      <c r="G84" s="194"/>
      <c r="H84" s="194"/>
      <c r="I84" s="194"/>
      <c r="J84" s="194"/>
      <c r="K84" s="194"/>
      <c r="L84" s="194"/>
      <c r="M84" s="194"/>
      <c r="N84" s="194"/>
      <c r="O84" s="194"/>
      <c r="P84" s="194"/>
      <c r="Q84" s="194"/>
      <c r="R84" s="194"/>
      <c r="S84" s="194"/>
      <c r="T84" s="194"/>
    </row>
    <row r="85" spans="1:31" ht="12" customHeight="1" x14ac:dyDescent="0.2">
      <c r="A85" s="196" t="s">
        <v>32</v>
      </c>
      <c r="B85" s="194"/>
      <c r="C85" s="194"/>
      <c r="D85" s="194"/>
      <c r="E85" s="194"/>
      <c r="F85" s="194"/>
      <c r="G85" s="194"/>
      <c r="H85" s="194"/>
      <c r="I85" s="194"/>
      <c r="J85" s="194"/>
      <c r="K85" s="194"/>
      <c r="L85" s="194"/>
      <c r="M85" s="194"/>
      <c r="N85" s="194"/>
      <c r="O85" s="194"/>
      <c r="P85" s="194"/>
      <c r="Q85" s="194"/>
      <c r="R85" s="194"/>
      <c r="S85" s="194"/>
      <c r="T85" s="194"/>
    </row>
    <row r="86" spans="1:31" ht="12" customHeight="1" x14ac:dyDescent="0.2">
      <c r="A86" s="189" t="s">
        <v>41</v>
      </c>
      <c r="B86" s="197">
        <v>7.0434700000000001</v>
      </c>
      <c r="C86" s="197">
        <v>4.9503139999999997</v>
      </c>
      <c r="D86" s="197">
        <v>35.075631999999999</v>
      </c>
      <c r="E86" s="197">
        <v>12.007676999999999</v>
      </c>
      <c r="F86" s="197">
        <v>16.851151000000002</v>
      </c>
      <c r="G86" s="197"/>
      <c r="H86" s="197"/>
      <c r="I86" s="197"/>
      <c r="J86" s="197"/>
      <c r="K86" s="197"/>
      <c r="L86" s="197"/>
      <c r="M86" s="197"/>
      <c r="N86" s="197"/>
      <c r="O86" s="197"/>
      <c r="P86" s="197"/>
      <c r="Q86" s="197"/>
      <c r="R86" s="197"/>
      <c r="S86" s="197"/>
      <c r="T86" s="197"/>
      <c r="V86" s="225"/>
      <c r="W86" s="225"/>
      <c r="X86" s="225"/>
      <c r="Y86" s="225"/>
      <c r="Z86" s="225"/>
      <c r="AA86" s="225"/>
      <c r="AB86" s="225"/>
      <c r="AC86" s="225"/>
      <c r="AD86" s="225"/>
      <c r="AE86" s="225"/>
    </row>
    <row r="87" spans="1:31" ht="12" customHeight="1" x14ac:dyDescent="0.2">
      <c r="A87" s="191" t="s">
        <v>42</v>
      </c>
      <c r="B87" s="198">
        <v>48.669714999999997</v>
      </c>
      <c r="C87" s="198">
        <v>47.402073999999999</v>
      </c>
      <c r="D87" s="198">
        <v>49.329143999999999</v>
      </c>
      <c r="E87" s="198">
        <v>30.165137999999999</v>
      </c>
      <c r="F87" s="198">
        <v>40.992429999999999</v>
      </c>
      <c r="G87" s="198"/>
      <c r="H87" s="198"/>
      <c r="I87" s="198"/>
      <c r="J87" s="198"/>
      <c r="K87" s="198"/>
      <c r="L87" s="198"/>
      <c r="M87" s="198"/>
      <c r="N87" s="198"/>
      <c r="O87" s="198"/>
      <c r="P87" s="198"/>
      <c r="Q87" s="198"/>
      <c r="R87" s="198"/>
      <c r="S87" s="198"/>
      <c r="T87" s="198"/>
      <c r="V87" s="225"/>
      <c r="W87" s="225"/>
      <c r="X87" s="225"/>
      <c r="Y87" s="225"/>
      <c r="Z87" s="225"/>
      <c r="AA87" s="225"/>
      <c r="AB87" s="225"/>
      <c r="AC87" s="225"/>
      <c r="AD87" s="225"/>
      <c r="AE87" s="225"/>
    </row>
    <row r="88" spans="1:31" ht="12" customHeight="1" x14ac:dyDescent="0.2">
      <c r="A88" s="189" t="s">
        <v>56</v>
      </c>
      <c r="B88" s="197">
        <v>37.682133</v>
      </c>
      <c r="C88" s="197">
        <v>53.610715999999996</v>
      </c>
      <c r="D88" s="197">
        <v>53.882828000000003</v>
      </c>
      <c r="E88" s="197">
        <v>43.848466999999999</v>
      </c>
      <c r="F88" s="197">
        <v>83.233654000000001</v>
      </c>
      <c r="G88" s="197"/>
      <c r="H88" s="197"/>
      <c r="I88" s="197"/>
      <c r="J88" s="197"/>
      <c r="K88" s="197"/>
      <c r="L88" s="197"/>
      <c r="M88" s="197"/>
      <c r="N88" s="197"/>
      <c r="O88" s="197"/>
      <c r="P88" s="197"/>
      <c r="Q88" s="197"/>
      <c r="R88" s="197"/>
      <c r="S88" s="197"/>
      <c r="T88" s="197"/>
      <c r="V88" s="225"/>
      <c r="W88" s="225"/>
      <c r="X88" s="225"/>
      <c r="Y88" s="225"/>
      <c r="Z88" s="225"/>
      <c r="AA88" s="225"/>
      <c r="AB88" s="225"/>
      <c r="AC88" s="225"/>
      <c r="AD88" s="225"/>
      <c r="AE88" s="225"/>
    </row>
    <row r="89" spans="1:31" ht="12" customHeight="1" x14ac:dyDescent="0.2">
      <c r="A89" s="191" t="s">
        <v>45</v>
      </c>
      <c r="B89" s="198">
        <v>47.058084999999998</v>
      </c>
      <c r="C89" s="198">
        <v>86.252542000000005</v>
      </c>
      <c r="D89" s="198">
        <v>70.827067999999997</v>
      </c>
      <c r="E89" s="198">
        <v>93.557411000000002</v>
      </c>
      <c r="F89" s="198">
        <v>63.081059000000003</v>
      </c>
      <c r="G89" s="198"/>
      <c r="H89" s="198"/>
      <c r="I89" s="198"/>
      <c r="J89" s="198"/>
      <c r="K89" s="198"/>
      <c r="L89" s="198"/>
      <c r="M89" s="198"/>
      <c r="N89" s="198"/>
      <c r="O89" s="198"/>
      <c r="P89" s="198"/>
      <c r="Q89" s="198"/>
      <c r="R89" s="198"/>
      <c r="S89" s="198"/>
      <c r="T89" s="198"/>
      <c r="V89" s="225"/>
      <c r="W89" s="225"/>
      <c r="X89" s="225"/>
      <c r="Y89" s="225"/>
      <c r="Z89" s="225"/>
      <c r="AA89" s="225"/>
      <c r="AB89" s="225"/>
      <c r="AC89" s="225"/>
      <c r="AD89" s="225"/>
      <c r="AE89" s="225"/>
    </row>
    <row r="90" spans="1:31" ht="12" customHeight="1" x14ac:dyDescent="0.2">
      <c r="A90" s="189" t="s">
        <v>55</v>
      </c>
      <c r="B90" s="197">
        <v>37.406413999999998</v>
      </c>
      <c r="C90" s="197">
        <v>60.888508999999999</v>
      </c>
      <c r="D90" s="197">
        <v>86.737914000000004</v>
      </c>
      <c r="E90" s="197">
        <v>81.614609999999999</v>
      </c>
      <c r="F90" s="197">
        <v>73.851119999999995</v>
      </c>
      <c r="G90" s="197"/>
      <c r="H90" s="197"/>
      <c r="I90" s="197"/>
      <c r="J90" s="197"/>
      <c r="K90" s="197"/>
      <c r="L90" s="197"/>
      <c r="M90" s="197"/>
      <c r="N90" s="197"/>
      <c r="O90" s="197"/>
      <c r="P90" s="197"/>
      <c r="Q90" s="197"/>
      <c r="R90" s="197"/>
      <c r="S90" s="197"/>
      <c r="T90" s="197"/>
      <c r="V90" s="225"/>
      <c r="W90" s="225"/>
      <c r="X90" s="225"/>
      <c r="Y90" s="225"/>
      <c r="Z90" s="225"/>
      <c r="AA90" s="225"/>
      <c r="AB90" s="225"/>
      <c r="AC90" s="225"/>
      <c r="AD90" s="225"/>
      <c r="AE90" s="225"/>
    </row>
    <row r="91" spans="1:31" ht="12" customHeight="1" x14ac:dyDescent="0.2">
      <c r="A91" s="191" t="s">
        <v>43</v>
      </c>
      <c r="B91" s="198">
        <v>380.430476</v>
      </c>
      <c r="C91" s="198">
        <v>416.81800099999998</v>
      </c>
      <c r="D91" s="198">
        <v>434.18927100000002</v>
      </c>
      <c r="E91" s="198">
        <v>518.38836800000001</v>
      </c>
      <c r="F91" s="198">
        <v>544.27207299999998</v>
      </c>
      <c r="G91" s="198"/>
      <c r="H91" s="198"/>
      <c r="I91" s="198"/>
      <c r="J91" s="198"/>
      <c r="K91" s="198"/>
      <c r="L91" s="198"/>
      <c r="M91" s="198"/>
      <c r="N91" s="198"/>
      <c r="O91" s="198"/>
      <c r="P91" s="198"/>
      <c r="Q91" s="198"/>
      <c r="R91" s="198"/>
      <c r="S91" s="198"/>
      <c r="T91" s="198"/>
      <c r="V91" s="225"/>
      <c r="W91" s="225"/>
      <c r="X91" s="225"/>
      <c r="Y91" s="225"/>
      <c r="Z91" s="225"/>
      <c r="AA91" s="225"/>
      <c r="AB91" s="225"/>
      <c r="AC91" s="225"/>
      <c r="AD91" s="225"/>
      <c r="AE91" s="225"/>
    </row>
    <row r="92" spans="1:31" ht="12" customHeight="1" x14ac:dyDescent="0.2">
      <c r="A92" s="189" t="s">
        <v>40</v>
      </c>
      <c r="B92" s="197">
        <v>480.31899800000002</v>
      </c>
      <c r="C92" s="197">
        <v>548.82091300000002</v>
      </c>
      <c r="D92" s="197">
        <v>642.37736299999995</v>
      </c>
      <c r="E92" s="197">
        <v>759.76479300000005</v>
      </c>
      <c r="F92" s="197">
        <v>784.02945099999999</v>
      </c>
      <c r="G92" s="197"/>
      <c r="H92" s="197"/>
      <c r="I92" s="197"/>
      <c r="J92" s="197"/>
      <c r="K92" s="197"/>
      <c r="L92" s="197"/>
      <c r="M92" s="197"/>
      <c r="N92" s="197"/>
      <c r="O92" s="197"/>
      <c r="P92" s="197"/>
      <c r="Q92" s="197"/>
      <c r="R92" s="197"/>
      <c r="S92" s="197"/>
      <c r="T92" s="197"/>
      <c r="V92" s="225"/>
      <c r="W92" s="225"/>
      <c r="X92" s="225"/>
      <c r="Y92" s="225"/>
      <c r="Z92" s="225"/>
      <c r="AA92" s="225"/>
      <c r="AB92" s="225"/>
      <c r="AC92" s="225"/>
      <c r="AD92" s="225"/>
      <c r="AE92" s="225"/>
    </row>
    <row r="93" spans="1:31" ht="12" customHeight="1" x14ac:dyDescent="0.2">
      <c r="A93" s="191" t="s">
        <v>44</v>
      </c>
      <c r="B93" s="198">
        <v>101.900041</v>
      </c>
      <c r="C93" s="198">
        <v>81.238827000000001</v>
      </c>
      <c r="D93" s="198">
        <v>161.02790999999999</v>
      </c>
      <c r="E93" s="198">
        <v>158.17058700000001</v>
      </c>
      <c r="F93" s="198">
        <v>132.62569099999999</v>
      </c>
      <c r="G93" s="198"/>
      <c r="H93" s="198"/>
      <c r="I93" s="198"/>
      <c r="J93" s="198"/>
      <c r="K93" s="198"/>
      <c r="L93" s="198"/>
      <c r="M93" s="198"/>
      <c r="N93" s="198"/>
      <c r="O93" s="198"/>
      <c r="P93" s="198"/>
      <c r="Q93" s="198"/>
      <c r="R93" s="198"/>
      <c r="S93" s="198"/>
      <c r="T93" s="198"/>
      <c r="V93" s="225"/>
      <c r="W93" s="225"/>
      <c r="X93" s="225"/>
      <c r="Y93" s="225"/>
      <c r="Z93" s="225"/>
      <c r="AA93" s="225"/>
      <c r="AB93" s="225"/>
      <c r="AC93" s="225"/>
      <c r="AD93" s="225"/>
      <c r="AE93" s="225"/>
    </row>
    <row r="94" spans="1:31" ht="12" customHeight="1" x14ac:dyDescent="0.2">
      <c r="A94" s="189" t="s">
        <v>52</v>
      </c>
      <c r="B94" s="197">
        <v>12.944637</v>
      </c>
      <c r="C94" s="197">
        <v>12.258008999999999</v>
      </c>
      <c r="D94" s="197">
        <v>24.786180999999999</v>
      </c>
      <c r="E94" s="197">
        <v>32.408999999999999</v>
      </c>
      <c r="F94" s="197">
        <v>30.120239999999999</v>
      </c>
      <c r="G94" s="197"/>
      <c r="H94" s="197"/>
      <c r="I94" s="197"/>
      <c r="J94" s="197"/>
      <c r="K94" s="197"/>
      <c r="L94" s="197"/>
      <c r="M94" s="197"/>
      <c r="N94" s="197"/>
      <c r="O94" s="197"/>
      <c r="P94" s="197"/>
      <c r="Q94" s="197"/>
      <c r="R94" s="197"/>
      <c r="S94" s="197"/>
      <c r="T94" s="197"/>
      <c r="V94" s="225"/>
      <c r="W94" s="225"/>
      <c r="X94" s="225"/>
      <c r="Y94" s="225"/>
      <c r="Z94" s="225"/>
      <c r="AA94" s="225"/>
      <c r="AB94" s="225"/>
      <c r="AC94" s="225"/>
      <c r="AD94" s="225"/>
      <c r="AE94" s="225"/>
    </row>
    <row r="95" spans="1:31" ht="12" customHeight="1" x14ac:dyDescent="0.2">
      <c r="A95" s="191" t="s">
        <v>50</v>
      </c>
      <c r="B95" s="198">
        <v>71.159324999999995</v>
      </c>
      <c r="C95" s="198">
        <v>74.373214000000004</v>
      </c>
      <c r="D95" s="198">
        <v>96.164552</v>
      </c>
      <c r="E95" s="198">
        <v>95.123811000000003</v>
      </c>
      <c r="F95" s="198">
        <v>94.565944000000002</v>
      </c>
      <c r="G95" s="198"/>
      <c r="H95" s="198"/>
      <c r="I95" s="198"/>
      <c r="J95" s="198"/>
      <c r="K95" s="198"/>
      <c r="L95" s="198"/>
      <c r="M95" s="198"/>
      <c r="N95" s="198"/>
      <c r="O95" s="198"/>
      <c r="P95" s="198"/>
      <c r="Q95" s="198"/>
      <c r="R95" s="198"/>
      <c r="S95" s="198"/>
      <c r="T95" s="198"/>
      <c r="V95" s="225"/>
      <c r="W95" s="225"/>
      <c r="X95" s="225"/>
      <c r="Y95" s="225"/>
      <c r="Z95" s="225"/>
      <c r="AA95" s="225"/>
      <c r="AB95" s="225"/>
      <c r="AC95" s="225"/>
      <c r="AD95" s="225"/>
      <c r="AE95" s="225"/>
    </row>
    <row r="96" spans="1:31" ht="12" customHeight="1" x14ac:dyDescent="0.2">
      <c r="A96" s="189" t="s">
        <v>39</v>
      </c>
      <c r="B96" s="197">
        <v>341.289534</v>
      </c>
      <c r="C96" s="197">
        <v>307.15819800000003</v>
      </c>
      <c r="D96" s="197">
        <v>337.89477099999999</v>
      </c>
      <c r="E96" s="197">
        <v>407.16747900000001</v>
      </c>
      <c r="F96" s="197">
        <v>364.58423199999999</v>
      </c>
      <c r="G96" s="197"/>
      <c r="H96" s="197"/>
      <c r="I96" s="197"/>
      <c r="J96" s="197"/>
      <c r="K96" s="197"/>
      <c r="L96" s="197"/>
      <c r="M96" s="197"/>
      <c r="N96" s="197"/>
      <c r="O96" s="197"/>
      <c r="P96" s="197"/>
      <c r="Q96" s="197"/>
      <c r="R96" s="197"/>
      <c r="S96" s="197"/>
      <c r="T96" s="197"/>
      <c r="V96" s="225"/>
      <c r="W96" s="225"/>
      <c r="X96" s="225"/>
      <c r="Y96" s="225"/>
      <c r="Z96" s="225"/>
      <c r="AA96" s="225"/>
      <c r="AB96" s="225"/>
      <c r="AC96" s="225"/>
      <c r="AD96" s="225"/>
      <c r="AE96" s="225"/>
    </row>
    <row r="97" spans="1:31" ht="12" customHeight="1" x14ac:dyDescent="0.2">
      <c r="A97" s="191" t="s">
        <v>57</v>
      </c>
      <c r="B97" s="198">
        <v>24.168776999999999</v>
      </c>
      <c r="C97" s="198">
        <v>36.257568999999997</v>
      </c>
      <c r="D97" s="198">
        <v>50.211866999999998</v>
      </c>
      <c r="E97" s="198">
        <v>56.444567999999997</v>
      </c>
      <c r="F97" s="198">
        <v>49.456659000000002</v>
      </c>
      <c r="G97" s="198"/>
      <c r="H97" s="198"/>
      <c r="I97" s="198"/>
      <c r="J97" s="198"/>
      <c r="K97" s="198"/>
      <c r="L97" s="198"/>
      <c r="M97" s="198"/>
      <c r="N97" s="198"/>
      <c r="O97" s="198"/>
      <c r="P97" s="198"/>
      <c r="Q97" s="198"/>
      <c r="R97" s="198"/>
      <c r="S97" s="198"/>
      <c r="T97" s="198"/>
      <c r="V97" s="225"/>
      <c r="W97" s="225"/>
      <c r="X97" s="225"/>
      <c r="Y97" s="225"/>
      <c r="Z97" s="225"/>
      <c r="AA97" s="225"/>
      <c r="AB97" s="225"/>
      <c r="AC97" s="225"/>
      <c r="AD97" s="225"/>
      <c r="AE97" s="225"/>
    </row>
    <row r="98" spans="1:31" ht="12" customHeight="1" x14ac:dyDescent="0.2">
      <c r="A98" s="189" t="s">
        <v>49</v>
      </c>
      <c r="B98" s="197">
        <v>74.149452999999994</v>
      </c>
      <c r="C98" s="197">
        <v>126.786072</v>
      </c>
      <c r="D98" s="197">
        <v>178.813714</v>
      </c>
      <c r="E98" s="197">
        <v>242.69629599999999</v>
      </c>
      <c r="F98" s="197">
        <v>312.72844900000001</v>
      </c>
      <c r="G98" s="197"/>
      <c r="H98" s="197"/>
      <c r="I98" s="197"/>
      <c r="J98" s="197"/>
      <c r="K98" s="197"/>
      <c r="L98" s="197"/>
      <c r="M98" s="197"/>
      <c r="N98" s="197"/>
      <c r="O98" s="197"/>
      <c r="P98" s="197"/>
      <c r="Q98" s="197"/>
      <c r="R98" s="197"/>
      <c r="S98" s="197"/>
      <c r="T98" s="197"/>
      <c r="V98" s="225"/>
      <c r="W98" s="225"/>
      <c r="X98" s="225"/>
      <c r="Y98" s="225"/>
      <c r="Z98" s="225"/>
      <c r="AA98" s="225"/>
      <c r="AB98" s="225"/>
      <c r="AC98" s="225"/>
      <c r="AD98" s="225"/>
      <c r="AE98" s="225"/>
    </row>
    <row r="99" spans="1:31" ht="12" customHeight="1" x14ac:dyDescent="0.2">
      <c r="A99" s="191" t="s">
        <v>46</v>
      </c>
      <c r="B99" s="198">
        <v>0.45654800000000001</v>
      </c>
      <c r="C99" s="198">
        <v>0.62427100000000002</v>
      </c>
      <c r="D99" s="198">
        <v>144.03027499999999</v>
      </c>
      <c r="E99" s="198">
        <v>319.30019600000003</v>
      </c>
      <c r="F99" s="198">
        <v>1.345469</v>
      </c>
      <c r="G99" s="198"/>
      <c r="H99" s="198"/>
      <c r="I99" s="198"/>
      <c r="J99" s="198"/>
      <c r="K99" s="198"/>
      <c r="L99" s="198"/>
      <c r="M99" s="198"/>
      <c r="N99" s="198"/>
      <c r="O99" s="198"/>
      <c r="P99" s="198"/>
      <c r="Q99" s="198"/>
      <c r="R99" s="198"/>
      <c r="S99" s="198"/>
      <c r="T99" s="198"/>
      <c r="V99" s="225"/>
      <c r="W99" s="225"/>
      <c r="X99" s="225"/>
      <c r="Y99" s="225"/>
      <c r="Z99" s="225"/>
      <c r="AA99" s="225"/>
      <c r="AB99" s="225"/>
      <c r="AC99" s="225"/>
      <c r="AD99" s="225"/>
      <c r="AE99" s="225"/>
    </row>
    <row r="100" spans="1:31" ht="12" customHeight="1" x14ac:dyDescent="0.2">
      <c r="A100" s="189" t="s">
        <v>48</v>
      </c>
      <c r="B100" s="197">
        <v>222.853545</v>
      </c>
      <c r="C100" s="197">
        <v>274.188852</v>
      </c>
      <c r="D100" s="197">
        <v>282.24236300000001</v>
      </c>
      <c r="E100" s="197">
        <v>351.57920000000001</v>
      </c>
      <c r="F100" s="197">
        <v>257.09670999999997</v>
      </c>
      <c r="G100" s="197"/>
      <c r="H100" s="197"/>
      <c r="I100" s="197"/>
      <c r="J100" s="197"/>
      <c r="K100" s="197"/>
      <c r="L100" s="197"/>
      <c r="M100" s="197"/>
      <c r="N100" s="197"/>
      <c r="O100" s="197"/>
      <c r="P100" s="197"/>
      <c r="Q100" s="197"/>
      <c r="R100" s="197"/>
      <c r="S100" s="197"/>
      <c r="T100" s="197"/>
      <c r="V100" s="225"/>
      <c r="W100" s="225"/>
      <c r="X100" s="225"/>
      <c r="Y100" s="225"/>
      <c r="Z100" s="225"/>
      <c r="AA100" s="225"/>
      <c r="AB100" s="225"/>
      <c r="AC100" s="225"/>
      <c r="AD100" s="225"/>
      <c r="AE100" s="225"/>
    </row>
    <row r="101" spans="1:31" ht="12" customHeight="1" x14ac:dyDescent="0.2">
      <c r="A101" s="191" t="s">
        <v>38</v>
      </c>
      <c r="B101" s="198">
        <v>1053.328438</v>
      </c>
      <c r="C101" s="198">
        <v>1301.380187</v>
      </c>
      <c r="D101" s="198">
        <v>1253.392425</v>
      </c>
      <c r="E101" s="198">
        <v>1574.656712</v>
      </c>
      <c r="F101" s="198">
        <v>1805.302586</v>
      </c>
      <c r="G101" s="198"/>
      <c r="H101" s="198"/>
      <c r="I101" s="198"/>
      <c r="J101" s="198"/>
      <c r="K101" s="198"/>
      <c r="L101" s="198"/>
      <c r="M101" s="198"/>
      <c r="N101" s="198"/>
      <c r="O101" s="198"/>
      <c r="P101" s="198"/>
      <c r="Q101" s="198"/>
      <c r="R101" s="198"/>
      <c r="S101" s="198"/>
      <c r="T101" s="198"/>
      <c r="V101" s="225"/>
      <c r="W101" s="225"/>
      <c r="X101" s="225"/>
      <c r="Y101" s="225"/>
      <c r="Z101" s="225"/>
      <c r="AA101" s="225"/>
      <c r="AB101" s="225"/>
      <c r="AC101" s="225"/>
      <c r="AD101" s="225"/>
      <c r="AE101" s="225"/>
    </row>
    <row r="102" spans="1:31" ht="12" customHeight="1" x14ac:dyDescent="0.2">
      <c r="A102" s="189" t="s">
        <v>37</v>
      </c>
      <c r="B102" s="197">
        <v>4030.6721040000002</v>
      </c>
      <c r="C102" s="197">
        <v>488.389276</v>
      </c>
      <c r="D102" s="197">
        <v>382.06983300000002</v>
      </c>
      <c r="E102" s="197">
        <v>575.54886899999997</v>
      </c>
      <c r="F102" s="197">
        <v>950.56931899999995</v>
      </c>
      <c r="G102" s="197"/>
      <c r="H102" s="197"/>
      <c r="I102" s="197"/>
      <c r="J102" s="197"/>
      <c r="K102" s="197"/>
      <c r="L102" s="197"/>
      <c r="M102" s="197"/>
      <c r="N102" s="197"/>
      <c r="O102" s="197"/>
      <c r="P102" s="197"/>
      <c r="Q102" s="197"/>
      <c r="R102" s="197"/>
      <c r="S102" s="197"/>
      <c r="T102" s="197"/>
      <c r="V102" s="225"/>
      <c r="W102" s="225"/>
      <c r="X102" s="225"/>
      <c r="Y102" s="225"/>
      <c r="Z102" s="225"/>
      <c r="AA102" s="225"/>
      <c r="AB102" s="225"/>
      <c r="AC102" s="225"/>
      <c r="AD102" s="225"/>
      <c r="AE102" s="225"/>
    </row>
    <row r="103" spans="1:31" ht="12" customHeight="1" x14ac:dyDescent="0.2">
      <c r="A103" s="191" t="s">
        <v>54</v>
      </c>
      <c r="B103" s="198">
        <v>46.579841000000002</v>
      </c>
      <c r="C103" s="198">
        <v>56.924657000000003</v>
      </c>
      <c r="D103" s="198">
        <v>80.146366999999998</v>
      </c>
      <c r="E103" s="198">
        <v>172.85081500000001</v>
      </c>
      <c r="F103" s="198">
        <v>85.436438999999993</v>
      </c>
      <c r="G103" s="198"/>
      <c r="H103" s="198"/>
      <c r="I103" s="198"/>
      <c r="J103" s="198"/>
      <c r="K103" s="198"/>
      <c r="L103" s="198"/>
      <c r="M103" s="198"/>
      <c r="N103" s="198"/>
      <c r="O103" s="198"/>
      <c r="P103" s="198"/>
      <c r="Q103" s="198"/>
      <c r="R103" s="198"/>
      <c r="S103" s="198"/>
      <c r="T103" s="198"/>
      <c r="V103" s="225"/>
      <c r="W103" s="225"/>
      <c r="X103" s="225"/>
      <c r="Y103" s="225"/>
      <c r="Z103" s="225"/>
      <c r="AA103" s="225"/>
      <c r="AB103" s="225"/>
      <c r="AC103" s="225"/>
      <c r="AD103" s="225"/>
      <c r="AE103" s="225"/>
    </row>
    <row r="104" spans="1:31" ht="12" customHeight="1" x14ac:dyDescent="0.2">
      <c r="A104" s="189" t="s">
        <v>59</v>
      </c>
      <c r="B104" s="197">
        <v>0</v>
      </c>
      <c r="C104" s="197">
        <v>0</v>
      </c>
      <c r="D104" s="197">
        <v>0.123766</v>
      </c>
      <c r="E104" s="197">
        <v>0.16295899999999999</v>
      </c>
      <c r="F104" s="197">
        <v>0</v>
      </c>
      <c r="G104" s="197"/>
      <c r="H104" s="197"/>
      <c r="I104" s="197"/>
      <c r="J104" s="197"/>
      <c r="K104" s="197"/>
      <c r="L104" s="197"/>
      <c r="M104" s="197"/>
      <c r="N104" s="197"/>
      <c r="O104" s="197"/>
      <c r="P104" s="197"/>
      <c r="Q104" s="197"/>
      <c r="R104" s="197"/>
      <c r="S104" s="197"/>
      <c r="T104" s="197"/>
      <c r="V104" s="225"/>
      <c r="W104" s="225"/>
      <c r="X104" s="225"/>
      <c r="Y104" s="225"/>
      <c r="Z104" s="225"/>
      <c r="AA104" s="225"/>
      <c r="AB104" s="225"/>
      <c r="AC104" s="225"/>
      <c r="AD104" s="225"/>
      <c r="AE104" s="225"/>
    </row>
    <row r="105" spans="1:31" ht="12" customHeight="1" x14ac:dyDescent="0.2">
      <c r="A105" s="191" t="s">
        <v>47</v>
      </c>
      <c r="B105" s="198">
        <v>49.139186000000002</v>
      </c>
      <c r="C105" s="198">
        <v>75.160331999999997</v>
      </c>
      <c r="D105" s="198">
        <v>73.523526000000004</v>
      </c>
      <c r="E105" s="198">
        <v>62.862661000000003</v>
      </c>
      <c r="F105" s="198">
        <v>220.24883600000001</v>
      </c>
      <c r="G105" s="198"/>
      <c r="H105" s="198"/>
      <c r="I105" s="198"/>
      <c r="J105" s="198"/>
      <c r="K105" s="198"/>
      <c r="L105" s="198"/>
      <c r="M105" s="198"/>
      <c r="N105" s="198"/>
      <c r="O105" s="198"/>
      <c r="P105" s="198"/>
      <c r="Q105" s="198"/>
      <c r="R105" s="198"/>
      <c r="S105" s="198"/>
      <c r="T105" s="198"/>
      <c r="V105" s="225"/>
      <c r="W105" s="225"/>
      <c r="X105" s="225"/>
      <c r="Y105" s="225"/>
      <c r="Z105" s="225"/>
      <c r="AA105" s="225"/>
      <c r="AB105" s="225"/>
      <c r="AC105" s="225"/>
      <c r="AD105" s="225"/>
      <c r="AE105" s="225"/>
    </row>
    <row r="106" spans="1:31" ht="12" customHeight="1" x14ac:dyDescent="0.2">
      <c r="A106" s="189" t="s">
        <v>53</v>
      </c>
      <c r="B106" s="197">
        <v>0.32023699999999999</v>
      </c>
      <c r="C106" s="197">
        <v>0.45049400000000001</v>
      </c>
      <c r="D106" s="197">
        <v>9.6175999999999998E-2</v>
      </c>
      <c r="E106" s="197">
        <v>8.8682999999999998E-2</v>
      </c>
      <c r="F106" s="197">
        <v>0.53890700000000002</v>
      </c>
      <c r="G106" s="197"/>
      <c r="H106" s="197"/>
      <c r="I106" s="197"/>
      <c r="J106" s="197"/>
      <c r="K106" s="197"/>
      <c r="L106" s="197"/>
      <c r="M106" s="197"/>
      <c r="N106" s="197"/>
      <c r="O106" s="197"/>
      <c r="P106" s="197"/>
      <c r="Q106" s="197"/>
      <c r="R106" s="197"/>
      <c r="S106" s="197"/>
      <c r="T106" s="197"/>
      <c r="V106" s="225"/>
      <c r="W106" s="225"/>
      <c r="X106" s="225"/>
      <c r="Y106" s="225"/>
      <c r="Z106" s="225"/>
      <c r="AA106" s="225"/>
      <c r="AB106" s="225"/>
      <c r="AC106" s="225"/>
      <c r="AD106" s="225"/>
      <c r="AE106" s="225"/>
    </row>
    <row r="107" spans="1:31" ht="12" customHeight="1" x14ac:dyDescent="0.2">
      <c r="A107" s="191" t="s">
        <v>51</v>
      </c>
      <c r="B107" s="198">
        <v>0.818129</v>
      </c>
      <c r="C107" s="198">
        <v>1.7828809999999999</v>
      </c>
      <c r="D107" s="198">
        <v>0</v>
      </c>
      <c r="E107" s="198">
        <v>0</v>
      </c>
      <c r="F107" s="198">
        <v>22.594785000000002</v>
      </c>
      <c r="G107" s="198"/>
      <c r="H107" s="198"/>
      <c r="I107" s="198"/>
      <c r="J107" s="198"/>
      <c r="K107" s="198"/>
      <c r="L107" s="198"/>
      <c r="M107" s="198"/>
      <c r="N107" s="198"/>
      <c r="O107" s="198"/>
      <c r="P107" s="198"/>
      <c r="Q107" s="198"/>
      <c r="R107" s="198"/>
      <c r="S107" s="198"/>
      <c r="T107" s="198"/>
      <c r="V107" s="225"/>
      <c r="W107" s="225"/>
      <c r="X107" s="225"/>
      <c r="Y107" s="225"/>
      <c r="Z107" s="225"/>
      <c r="AA107" s="225"/>
      <c r="AB107" s="225"/>
      <c r="AC107" s="225"/>
      <c r="AD107" s="225"/>
      <c r="AE107" s="225"/>
    </row>
    <row r="108" spans="1:31" ht="12" customHeight="1" x14ac:dyDescent="0.2">
      <c r="A108" s="204" t="s">
        <v>58</v>
      </c>
      <c r="B108" s="206">
        <v>996.86434199999997</v>
      </c>
      <c r="C108" s="206">
        <v>4637.1974399999999</v>
      </c>
      <c r="D108" s="206">
        <v>3882.4192859999998</v>
      </c>
      <c r="E108" s="206">
        <v>4048.265895</v>
      </c>
      <c r="F108" s="206">
        <v>5887.9283329999998</v>
      </c>
      <c r="G108" s="206"/>
      <c r="H108" s="206"/>
      <c r="I108" s="206"/>
      <c r="J108" s="206"/>
      <c r="K108" s="206"/>
      <c r="L108" s="206"/>
      <c r="M108" s="206"/>
      <c r="N108" s="206"/>
      <c r="O108" s="206"/>
      <c r="P108" s="206"/>
      <c r="Q108" s="206"/>
      <c r="R108" s="206"/>
      <c r="S108" s="206"/>
      <c r="T108" s="206"/>
      <c r="V108" s="225"/>
      <c r="W108" s="225"/>
      <c r="X108" s="225"/>
      <c r="Y108" s="225"/>
      <c r="Z108" s="225"/>
      <c r="AA108" s="225"/>
      <c r="AB108" s="225"/>
      <c r="AC108" s="225"/>
      <c r="AD108" s="225"/>
      <c r="AE108" s="225"/>
    </row>
    <row r="111" spans="1:31" ht="12" customHeight="1" x14ac:dyDescent="0.2">
      <c r="A111" s="2" t="s">
        <v>594</v>
      </c>
    </row>
    <row r="112" spans="1:31" ht="12" customHeight="1" x14ac:dyDescent="0.2">
      <c r="A112" s="5" t="s">
        <v>118</v>
      </c>
      <c r="B112" s="6">
        <f>B132/B$39</f>
        <v>3.1328357240438393E-3</v>
      </c>
      <c r="C112" s="6">
        <f t="shared" ref="C112:T112" si="4">C132/C$39</f>
        <v>2.1758544725701905E-3</v>
      </c>
      <c r="D112" s="6">
        <f t="shared" si="4"/>
        <v>1.6292183795259094E-3</v>
      </c>
      <c r="E112" s="6">
        <f t="shared" si="4"/>
        <v>1.1604417375960959E-3</v>
      </c>
      <c r="F112" s="6">
        <f t="shared" si="4"/>
        <v>1.4988960693873056E-3</v>
      </c>
      <c r="G112" s="6"/>
      <c r="H112" s="6"/>
      <c r="I112" s="6"/>
      <c r="J112" s="6"/>
      <c r="K112" s="6"/>
      <c r="L112" s="6"/>
      <c r="M112" s="6"/>
      <c r="N112" s="6"/>
      <c r="O112" s="6"/>
      <c r="P112" s="6"/>
      <c r="Q112" s="6"/>
      <c r="R112" s="6"/>
      <c r="S112" s="6"/>
      <c r="T112" s="6"/>
    </row>
    <row r="113" spans="1:31" ht="12" customHeight="1" x14ac:dyDescent="0.2">
      <c r="A113" s="5" t="s">
        <v>119</v>
      </c>
      <c r="B113" s="6">
        <f>B131/B$38</f>
        <v>8.1223659595383525E-4</v>
      </c>
      <c r="C113" s="6">
        <f t="shared" ref="C113:T113" si="5">C131/C$38</f>
        <v>2.7350011604850949E-4</v>
      </c>
      <c r="D113" s="6">
        <f t="shared" si="5"/>
        <v>2.3519382404316064E-4</v>
      </c>
      <c r="E113" s="6">
        <f t="shared" si="5"/>
        <v>1.1703176189829262E-4</v>
      </c>
      <c r="F113" s="6">
        <f t="shared" si="5"/>
        <v>7.4651592146420421E-4</v>
      </c>
      <c r="G113" s="6"/>
      <c r="H113" s="6"/>
      <c r="I113" s="6"/>
      <c r="J113" s="6"/>
      <c r="K113" s="6"/>
      <c r="L113" s="6"/>
      <c r="M113" s="6"/>
      <c r="N113" s="6"/>
      <c r="O113" s="6"/>
      <c r="P113" s="6"/>
      <c r="Q113" s="6"/>
      <c r="R113" s="6"/>
      <c r="S113" s="6"/>
      <c r="T113" s="6"/>
    </row>
    <row r="114" spans="1:31" ht="12" customHeight="1" x14ac:dyDescent="0.2">
      <c r="A114" s="2" t="s">
        <v>614</v>
      </c>
    </row>
    <row r="115" spans="1:31" ht="12" customHeight="1" x14ac:dyDescent="0.2">
      <c r="A115" s="193" t="s">
        <v>14</v>
      </c>
      <c r="B115" s="194" t="s">
        <v>15</v>
      </c>
      <c r="C115" s="194" t="s">
        <v>16</v>
      </c>
      <c r="D115" s="194" t="s">
        <v>17</v>
      </c>
      <c r="E115" s="194" t="s">
        <v>18</v>
      </c>
      <c r="F115" s="194" t="s">
        <v>19</v>
      </c>
      <c r="G115" s="194"/>
      <c r="H115" s="194"/>
      <c r="I115" s="194"/>
      <c r="J115" s="194"/>
      <c r="K115" s="194"/>
      <c r="L115" s="194"/>
      <c r="M115" s="194"/>
      <c r="N115" s="194"/>
      <c r="O115" s="194"/>
      <c r="P115" s="194"/>
      <c r="Q115" s="194"/>
      <c r="R115" s="194"/>
      <c r="S115" s="194"/>
      <c r="T115" s="194"/>
    </row>
    <row r="116" spans="1:31" ht="12" customHeight="1" x14ac:dyDescent="0.2">
      <c r="A116" s="196" t="s">
        <v>32</v>
      </c>
      <c r="B116" s="194"/>
      <c r="C116" s="194"/>
      <c r="D116" s="194"/>
      <c r="E116" s="194"/>
      <c r="F116" s="194"/>
      <c r="G116" s="194"/>
      <c r="H116" s="194"/>
      <c r="I116" s="194"/>
      <c r="J116" s="194"/>
      <c r="K116" s="194"/>
      <c r="L116" s="194"/>
      <c r="M116" s="194"/>
      <c r="N116" s="194"/>
      <c r="O116" s="194"/>
      <c r="P116" s="194"/>
      <c r="Q116" s="194"/>
      <c r="R116" s="194"/>
      <c r="S116" s="194"/>
      <c r="T116" s="194"/>
    </row>
    <row r="117" spans="1:31" ht="12" customHeight="1" x14ac:dyDescent="0.2">
      <c r="A117" s="189" t="s">
        <v>41</v>
      </c>
      <c r="B117" s="197">
        <v>46.191935999999998</v>
      </c>
      <c r="C117" s="197">
        <v>58.724901000000003</v>
      </c>
      <c r="D117" s="197">
        <v>61.475681999999999</v>
      </c>
      <c r="E117" s="197">
        <v>43.569448000000001</v>
      </c>
      <c r="F117" s="197">
        <v>17.639337000000001</v>
      </c>
      <c r="G117" s="197"/>
      <c r="H117" s="197"/>
      <c r="I117" s="197"/>
      <c r="J117" s="197"/>
      <c r="K117" s="197"/>
      <c r="L117" s="197"/>
      <c r="M117" s="197"/>
      <c r="N117" s="197"/>
      <c r="O117" s="197"/>
      <c r="P117" s="197"/>
      <c r="Q117" s="197"/>
      <c r="R117" s="197"/>
      <c r="S117" s="197"/>
      <c r="T117" s="197"/>
      <c r="V117" s="226"/>
      <c r="W117" s="226"/>
      <c r="X117" s="226"/>
      <c r="Y117" s="226"/>
      <c r="Z117" s="226"/>
      <c r="AA117" s="226"/>
      <c r="AB117" s="226"/>
      <c r="AC117" s="226"/>
      <c r="AD117" s="226"/>
      <c r="AE117" s="226"/>
    </row>
    <row r="118" spans="1:31" ht="12" customHeight="1" x14ac:dyDescent="0.2">
      <c r="A118" s="191" t="s">
        <v>42</v>
      </c>
      <c r="B118" s="198">
        <v>0.29686200000000001</v>
      </c>
      <c r="C118" s="198">
        <v>0.64485300000000001</v>
      </c>
      <c r="D118" s="198">
        <v>0.89232400000000001</v>
      </c>
      <c r="E118" s="198">
        <v>1.192793</v>
      </c>
      <c r="F118" s="198">
        <v>0</v>
      </c>
      <c r="G118" s="198"/>
      <c r="H118" s="198"/>
      <c r="I118" s="198"/>
      <c r="J118" s="198"/>
      <c r="K118" s="198"/>
      <c r="L118" s="198"/>
      <c r="M118" s="198"/>
      <c r="N118" s="198"/>
      <c r="O118" s="198"/>
      <c r="P118" s="198"/>
      <c r="Q118" s="198"/>
      <c r="R118" s="198"/>
      <c r="S118" s="198"/>
      <c r="T118" s="198"/>
      <c r="V118" s="226"/>
      <c r="W118" s="226"/>
      <c r="X118" s="226"/>
      <c r="Y118" s="226"/>
      <c r="Z118" s="226"/>
      <c r="AA118" s="226"/>
      <c r="AB118" s="226"/>
      <c r="AC118" s="226"/>
      <c r="AD118" s="226"/>
      <c r="AE118" s="226"/>
    </row>
    <row r="119" spans="1:31" ht="12" customHeight="1" x14ac:dyDescent="0.2">
      <c r="A119" s="189" t="s">
        <v>56</v>
      </c>
      <c r="B119" s="197">
        <v>0</v>
      </c>
      <c r="C119" s="197">
        <v>1.76E-4</v>
      </c>
      <c r="D119" s="197">
        <v>0.33108700000000002</v>
      </c>
      <c r="E119" s="197">
        <v>0</v>
      </c>
      <c r="F119" s="197">
        <v>0</v>
      </c>
      <c r="G119" s="197"/>
      <c r="H119" s="197"/>
      <c r="I119" s="197"/>
      <c r="J119" s="197"/>
      <c r="K119" s="197"/>
      <c r="L119" s="197"/>
      <c r="M119" s="197"/>
      <c r="N119" s="197"/>
      <c r="O119" s="197"/>
      <c r="P119" s="197"/>
      <c r="Q119" s="197"/>
      <c r="R119" s="197"/>
      <c r="S119" s="197"/>
      <c r="T119" s="197"/>
      <c r="V119" s="226"/>
      <c r="W119" s="226"/>
      <c r="X119" s="226"/>
      <c r="Y119" s="226"/>
      <c r="Z119" s="226"/>
      <c r="AA119" s="226"/>
      <c r="AB119" s="226"/>
      <c r="AC119" s="226"/>
      <c r="AD119" s="226"/>
      <c r="AE119" s="226"/>
    </row>
    <row r="120" spans="1:31" ht="12" customHeight="1" x14ac:dyDescent="0.2">
      <c r="A120" s="191" t="s">
        <v>45</v>
      </c>
      <c r="B120" s="198">
        <v>2.7694160000000001</v>
      </c>
      <c r="C120" s="198">
        <v>3.4723999999999998E-2</v>
      </c>
      <c r="D120" s="198">
        <v>6.6544000000000006E-2</v>
      </c>
      <c r="E120" s="198">
        <v>0.38878099999999999</v>
      </c>
      <c r="F120" s="198">
        <v>6.9361600000000001</v>
      </c>
      <c r="G120" s="198"/>
      <c r="H120" s="198"/>
      <c r="I120" s="198"/>
      <c r="J120" s="198"/>
      <c r="K120" s="198"/>
      <c r="L120" s="198"/>
      <c r="M120" s="198"/>
      <c r="N120" s="198"/>
      <c r="O120" s="198"/>
      <c r="P120" s="198"/>
      <c r="Q120" s="198"/>
      <c r="R120" s="198"/>
      <c r="S120" s="198"/>
      <c r="T120" s="198"/>
      <c r="V120" s="226"/>
      <c r="W120" s="226"/>
      <c r="X120" s="226"/>
      <c r="Y120" s="226"/>
      <c r="Z120" s="226"/>
      <c r="AA120" s="226"/>
      <c r="AB120" s="226"/>
      <c r="AC120" s="226"/>
      <c r="AD120" s="226"/>
      <c r="AE120" s="226"/>
    </row>
    <row r="121" spans="1:31" ht="12" customHeight="1" x14ac:dyDescent="0.2">
      <c r="A121" s="189" t="s">
        <v>55</v>
      </c>
      <c r="B121" s="197">
        <v>11.161944999999999</v>
      </c>
      <c r="C121" s="197">
        <v>9.3365340000000003</v>
      </c>
      <c r="D121" s="197">
        <v>0.101021</v>
      </c>
      <c r="E121" s="197">
        <v>6.5497E-2</v>
      </c>
      <c r="F121" s="197">
        <v>0.12717100000000001</v>
      </c>
      <c r="G121" s="197"/>
      <c r="H121" s="197"/>
      <c r="I121" s="197"/>
      <c r="J121" s="197"/>
      <c r="K121" s="197"/>
      <c r="L121" s="197"/>
      <c r="M121" s="197"/>
      <c r="N121" s="197"/>
      <c r="O121" s="197"/>
      <c r="P121" s="197"/>
      <c r="Q121" s="197"/>
      <c r="R121" s="197"/>
      <c r="S121" s="197"/>
      <c r="T121" s="197"/>
      <c r="V121" s="226"/>
      <c r="W121" s="226"/>
      <c r="X121" s="226"/>
      <c r="Y121" s="226"/>
      <c r="Z121" s="226"/>
      <c r="AA121" s="226"/>
      <c r="AB121" s="226"/>
      <c r="AC121" s="226"/>
      <c r="AD121" s="226"/>
      <c r="AE121" s="226"/>
    </row>
    <row r="122" spans="1:31" ht="12" customHeight="1" x14ac:dyDescent="0.2">
      <c r="A122" s="191" t="s">
        <v>43</v>
      </c>
      <c r="B122" s="198">
        <v>1.7153020000000001</v>
      </c>
      <c r="C122" s="198">
        <v>0.57994000000000001</v>
      </c>
      <c r="D122" s="198">
        <v>0.37028100000000003</v>
      </c>
      <c r="E122" s="198">
        <v>3.5106130000000002</v>
      </c>
      <c r="F122" s="198">
        <v>12.997147</v>
      </c>
      <c r="G122" s="198"/>
      <c r="H122" s="198"/>
      <c r="I122" s="198"/>
      <c r="J122" s="198"/>
      <c r="K122" s="198"/>
      <c r="L122" s="198"/>
      <c r="M122" s="198"/>
      <c r="N122" s="198"/>
      <c r="O122" s="198"/>
      <c r="P122" s="198"/>
      <c r="Q122" s="198"/>
      <c r="R122" s="198"/>
      <c r="S122" s="198"/>
      <c r="T122" s="198"/>
      <c r="V122" s="226"/>
      <c r="W122" s="226"/>
      <c r="X122" s="226"/>
      <c r="Y122" s="226"/>
      <c r="Z122" s="226"/>
      <c r="AA122" s="226"/>
      <c r="AB122" s="226"/>
      <c r="AC122" s="226"/>
      <c r="AD122" s="226"/>
      <c r="AE122" s="226"/>
    </row>
    <row r="123" spans="1:31" ht="12" customHeight="1" x14ac:dyDescent="0.2">
      <c r="A123" s="189" t="s">
        <v>40</v>
      </c>
      <c r="B123" s="197">
        <v>15.926378</v>
      </c>
      <c r="C123" s="197">
        <v>11.344574</v>
      </c>
      <c r="D123" s="197">
        <v>1.896306</v>
      </c>
      <c r="E123" s="197">
        <v>0.81435999999999997</v>
      </c>
      <c r="F123" s="197">
        <v>1.2473510000000001</v>
      </c>
      <c r="G123" s="197"/>
      <c r="H123" s="197"/>
      <c r="I123" s="197"/>
      <c r="J123" s="197"/>
      <c r="K123" s="197"/>
      <c r="L123" s="197"/>
      <c r="M123" s="197"/>
      <c r="N123" s="197"/>
      <c r="O123" s="197"/>
      <c r="P123" s="197"/>
      <c r="Q123" s="197"/>
      <c r="R123" s="197"/>
      <c r="S123" s="197"/>
      <c r="T123" s="197"/>
      <c r="V123" s="226"/>
      <c r="W123" s="226"/>
      <c r="X123" s="226"/>
      <c r="Y123" s="226"/>
      <c r="Z123" s="226"/>
      <c r="AA123" s="226"/>
      <c r="AB123" s="226"/>
      <c r="AC123" s="226"/>
      <c r="AD123" s="226"/>
      <c r="AE123" s="226"/>
    </row>
    <row r="124" spans="1:31" ht="12" customHeight="1" x14ac:dyDescent="0.2">
      <c r="A124" s="191" t="s">
        <v>44</v>
      </c>
      <c r="B124" s="198">
        <v>0.21599599999999999</v>
      </c>
      <c r="C124" s="198">
        <v>9.3534999999999993E-2</v>
      </c>
      <c r="D124" s="198">
        <v>0.24726799999999999</v>
      </c>
      <c r="E124" s="198">
        <v>0.51717100000000005</v>
      </c>
      <c r="F124" s="198">
        <v>5.9312180000000003</v>
      </c>
      <c r="G124" s="198"/>
      <c r="H124" s="198"/>
      <c r="I124" s="198"/>
      <c r="J124" s="198"/>
      <c r="K124" s="198"/>
      <c r="L124" s="198"/>
      <c r="M124" s="198"/>
      <c r="N124" s="198"/>
      <c r="O124" s="198"/>
      <c r="P124" s="198"/>
      <c r="Q124" s="198"/>
      <c r="R124" s="198"/>
      <c r="S124" s="198"/>
      <c r="T124" s="198"/>
      <c r="V124" s="226"/>
      <c r="W124" s="226"/>
      <c r="X124" s="226"/>
      <c r="Y124" s="226"/>
      <c r="Z124" s="226"/>
      <c r="AA124" s="226"/>
      <c r="AB124" s="226"/>
      <c r="AC124" s="226"/>
      <c r="AD124" s="226"/>
      <c r="AE124" s="226"/>
    </row>
    <row r="125" spans="1:31" ht="12" customHeight="1" x14ac:dyDescent="0.2">
      <c r="A125" s="189" t="s">
        <v>52</v>
      </c>
      <c r="B125" s="197">
        <v>1.1983569999999999</v>
      </c>
      <c r="C125" s="197">
        <v>1.2118310000000001</v>
      </c>
      <c r="D125" s="197">
        <v>1.160947</v>
      </c>
      <c r="E125" s="197">
        <v>0.39855800000000002</v>
      </c>
      <c r="F125" s="197">
        <v>2.5999999999999998E-5</v>
      </c>
      <c r="G125" s="197"/>
      <c r="H125" s="197"/>
      <c r="I125" s="197"/>
      <c r="J125" s="197"/>
      <c r="K125" s="197"/>
      <c r="L125" s="197"/>
      <c r="M125" s="197"/>
      <c r="N125" s="197"/>
      <c r="O125" s="197"/>
      <c r="P125" s="197"/>
      <c r="Q125" s="197"/>
      <c r="R125" s="197"/>
      <c r="S125" s="197"/>
      <c r="T125" s="197"/>
      <c r="V125" s="226"/>
      <c r="W125" s="226"/>
      <c r="X125" s="226"/>
      <c r="Y125" s="226"/>
      <c r="Z125" s="226"/>
      <c r="AA125" s="226"/>
      <c r="AB125" s="226"/>
      <c r="AC125" s="226"/>
      <c r="AD125" s="226"/>
      <c r="AE125" s="226"/>
    </row>
    <row r="126" spans="1:31" ht="12" customHeight="1" x14ac:dyDescent="0.2">
      <c r="A126" s="191" t="s">
        <v>50</v>
      </c>
      <c r="B126" s="198">
        <v>2.200399</v>
      </c>
      <c r="C126" s="198">
        <v>3.038589</v>
      </c>
      <c r="D126" s="198">
        <v>4.1230900000000004</v>
      </c>
      <c r="E126" s="198">
        <v>3.3615740000000001</v>
      </c>
      <c r="F126" s="198">
        <v>3.5513560000000002</v>
      </c>
      <c r="G126" s="198"/>
      <c r="H126" s="198"/>
      <c r="I126" s="198"/>
      <c r="J126" s="198"/>
      <c r="K126" s="198"/>
      <c r="L126" s="198"/>
      <c r="M126" s="198"/>
      <c r="N126" s="198"/>
      <c r="O126" s="198"/>
      <c r="P126" s="198"/>
      <c r="Q126" s="198"/>
      <c r="R126" s="198"/>
      <c r="S126" s="198"/>
      <c r="T126" s="198"/>
      <c r="V126" s="226"/>
      <c r="W126" s="226"/>
      <c r="X126" s="226"/>
      <c r="Y126" s="226"/>
      <c r="Z126" s="226"/>
      <c r="AA126" s="226"/>
      <c r="AB126" s="226"/>
      <c r="AC126" s="226"/>
      <c r="AD126" s="226"/>
      <c r="AE126" s="226"/>
    </row>
    <row r="127" spans="1:31" ht="12" customHeight="1" x14ac:dyDescent="0.2">
      <c r="A127" s="189" t="s">
        <v>39</v>
      </c>
      <c r="B127" s="197">
        <v>2.7377739999999999</v>
      </c>
      <c r="C127" s="197">
        <v>33.268647000000001</v>
      </c>
      <c r="D127" s="197">
        <v>13.583157</v>
      </c>
      <c r="E127" s="197">
        <v>0.71880900000000003</v>
      </c>
      <c r="F127" s="197">
        <v>1.610978</v>
      </c>
      <c r="G127" s="197"/>
      <c r="H127" s="197"/>
      <c r="I127" s="197"/>
      <c r="J127" s="197"/>
      <c r="K127" s="197"/>
      <c r="L127" s="197"/>
      <c r="M127" s="197"/>
      <c r="N127" s="197"/>
      <c r="O127" s="197"/>
      <c r="P127" s="197"/>
      <c r="Q127" s="197"/>
      <c r="R127" s="197"/>
      <c r="S127" s="197"/>
      <c r="T127" s="197"/>
      <c r="V127" s="226"/>
      <c r="W127" s="226"/>
      <c r="X127" s="226"/>
      <c r="Y127" s="226"/>
      <c r="Z127" s="226"/>
      <c r="AA127" s="226"/>
      <c r="AB127" s="226"/>
      <c r="AC127" s="226"/>
      <c r="AD127" s="226"/>
      <c r="AE127" s="226"/>
    </row>
    <row r="128" spans="1:31" ht="12" customHeight="1" x14ac:dyDescent="0.2">
      <c r="A128" s="191" t="s">
        <v>57</v>
      </c>
      <c r="B128" s="198">
        <v>0.88761500000000004</v>
      </c>
      <c r="C128" s="198">
        <v>3.233374</v>
      </c>
      <c r="D128" s="198">
        <v>0.79725500000000005</v>
      </c>
      <c r="E128" s="198">
        <v>2.1824650000000001</v>
      </c>
      <c r="F128" s="198">
        <v>0.78395999999999999</v>
      </c>
      <c r="G128" s="198"/>
      <c r="H128" s="198"/>
      <c r="I128" s="198"/>
      <c r="J128" s="198"/>
      <c r="K128" s="198"/>
      <c r="L128" s="198"/>
      <c r="M128" s="198"/>
      <c r="N128" s="198"/>
      <c r="O128" s="198"/>
      <c r="P128" s="198"/>
      <c r="Q128" s="198"/>
      <c r="R128" s="198"/>
      <c r="S128" s="198"/>
      <c r="T128" s="198"/>
      <c r="V128" s="226"/>
      <c r="W128" s="226"/>
      <c r="X128" s="226"/>
      <c r="Y128" s="226"/>
      <c r="Z128" s="226"/>
      <c r="AA128" s="226"/>
      <c r="AB128" s="226"/>
      <c r="AC128" s="226"/>
      <c r="AD128" s="226"/>
      <c r="AE128" s="226"/>
    </row>
    <row r="129" spans="1:31" ht="12" customHeight="1" x14ac:dyDescent="0.2">
      <c r="A129" s="189" t="s">
        <v>49</v>
      </c>
      <c r="B129" s="197">
        <v>1.7714080000000001</v>
      </c>
      <c r="C129" s="197">
        <v>0.18154400000000001</v>
      </c>
      <c r="D129" s="197">
        <v>0.11765200000000001</v>
      </c>
      <c r="E129" s="197">
        <v>0.43906699999999999</v>
      </c>
      <c r="F129" s="197">
        <v>4.2014000000000003E-2</v>
      </c>
      <c r="G129" s="197"/>
      <c r="H129" s="197"/>
      <c r="I129" s="197"/>
      <c r="J129" s="197"/>
      <c r="K129" s="197"/>
      <c r="L129" s="197"/>
      <c r="M129" s="197"/>
      <c r="N129" s="197"/>
      <c r="O129" s="197"/>
      <c r="P129" s="197"/>
      <c r="Q129" s="197"/>
      <c r="R129" s="197"/>
      <c r="S129" s="197"/>
      <c r="T129" s="197"/>
      <c r="V129" s="226"/>
      <c r="W129" s="226"/>
      <c r="X129" s="226"/>
      <c r="Y129" s="226"/>
      <c r="Z129" s="226"/>
      <c r="AA129" s="226"/>
      <c r="AB129" s="226"/>
      <c r="AC129" s="226"/>
      <c r="AD129" s="226"/>
      <c r="AE129" s="226"/>
    </row>
    <row r="130" spans="1:31" ht="12" customHeight="1" x14ac:dyDescent="0.2">
      <c r="A130" s="191" t="s">
        <v>46</v>
      </c>
      <c r="B130" s="198">
        <v>887.64021100000002</v>
      </c>
      <c r="C130" s="198">
        <v>430.639929</v>
      </c>
      <c r="D130" s="198">
        <v>1340.763359</v>
      </c>
      <c r="E130" s="198">
        <v>1070.354707</v>
      </c>
      <c r="F130" s="198">
        <v>2069.4406549999999</v>
      </c>
      <c r="G130" s="198"/>
      <c r="H130" s="198"/>
      <c r="I130" s="198"/>
      <c r="J130" s="198"/>
      <c r="K130" s="198"/>
      <c r="L130" s="198"/>
      <c r="M130" s="198"/>
      <c r="N130" s="198"/>
      <c r="O130" s="198"/>
      <c r="P130" s="198"/>
      <c r="Q130" s="198"/>
      <c r="R130" s="198"/>
      <c r="S130" s="198"/>
      <c r="T130" s="198"/>
      <c r="V130" s="226"/>
      <c r="W130" s="226"/>
      <c r="X130" s="226"/>
      <c r="Y130" s="226"/>
      <c r="Z130" s="226"/>
      <c r="AA130" s="226"/>
      <c r="AB130" s="226"/>
      <c r="AC130" s="226"/>
      <c r="AD130" s="226"/>
      <c r="AE130" s="226"/>
    </row>
    <row r="131" spans="1:31" ht="12" customHeight="1" x14ac:dyDescent="0.2">
      <c r="A131" s="189" t="s">
        <v>48</v>
      </c>
      <c r="B131" s="197">
        <v>3.9724050000000002</v>
      </c>
      <c r="C131" s="197">
        <v>1.4642919999999999</v>
      </c>
      <c r="D131" s="197">
        <v>1.304297</v>
      </c>
      <c r="E131" s="197">
        <v>0.77719700000000003</v>
      </c>
      <c r="F131" s="197">
        <v>4.7267840000000003</v>
      </c>
      <c r="G131" s="197"/>
      <c r="H131" s="197"/>
      <c r="I131" s="197"/>
      <c r="J131" s="197"/>
      <c r="K131" s="197"/>
      <c r="L131" s="197"/>
      <c r="M131" s="197"/>
      <c r="N131" s="197"/>
      <c r="O131" s="197"/>
      <c r="P131" s="197"/>
      <c r="Q131" s="197"/>
      <c r="R131" s="197"/>
      <c r="S131" s="197"/>
      <c r="T131" s="197"/>
      <c r="V131" s="226"/>
      <c r="W131" s="226"/>
      <c r="X131" s="226"/>
      <c r="Y131" s="226"/>
      <c r="Z131" s="226"/>
      <c r="AA131" s="226"/>
      <c r="AB131" s="226"/>
      <c r="AC131" s="226"/>
      <c r="AD131" s="226"/>
      <c r="AE131" s="226"/>
    </row>
    <row r="132" spans="1:31" ht="12" customHeight="1" x14ac:dyDescent="0.2">
      <c r="A132" s="191" t="s">
        <v>38</v>
      </c>
      <c r="B132" s="198">
        <v>97.647019999999998</v>
      </c>
      <c r="C132" s="198">
        <v>82.078731000000005</v>
      </c>
      <c r="D132" s="198">
        <v>67.262479999999996</v>
      </c>
      <c r="E132" s="198">
        <v>60.567537000000002</v>
      </c>
      <c r="F132" s="198">
        <v>68.668735999999996</v>
      </c>
      <c r="G132" s="198"/>
      <c r="H132" s="198"/>
      <c r="I132" s="198"/>
      <c r="J132" s="198"/>
      <c r="K132" s="198"/>
      <c r="L132" s="198"/>
      <c r="M132" s="198"/>
      <c r="N132" s="198"/>
      <c r="O132" s="198"/>
      <c r="P132" s="198"/>
      <c r="Q132" s="198"/>
      <c r="R132" s="198"/>
      <c r="S132" s="198"/>
      <c r="T132" s="198"/>
      <c r="V132" s="226"/>
      <c r="W132" s="226"/>
      <c r="X132" s="226"/>
      <c r="Y132" s="226"/>
      <c r="Z132" s="226"/>
      <c r="AA132" s="226"/>
      <c r="AB132" s="226"/>
      <c r="AC132" s="226"/>
      <c r="AD132" s="226"/>
      <c r="AE132" s="226"/>
    </row>
    <row r="133" spans="1:31" ht="12" customHeight="1" x14ac:dyDescent="0.2">
      <c r="A133" s="189" t="s">
        <v>37</v>
      </c>
      <c r="B133" s="197">
        <v>9.2425449999999998</v>
      </c>
      <c r="C133" s="197">
        <v>9.8307470000000006</v>
      </c>
      <c r="D133" s="197">
        <v>6.555612</v>
      </c>
      <c r="E133" s="197">
        <v>5.7623249999999997</v>
      </c>
      <c r="F133" s="197">
        <v>6.2255050000000001</v>
      </c>
      <c r="G133" s="197"/>
      <c r="H133" s="197"/>
      <c r="I133" s="197"/>
      <c r="J133" s="197"/>
      <c r="K133" s="197"/>
      <c r="L133" s="197"/>
      <c r="M133" s="197"/>
      <c r="N133" s="197"/>
      <c r="O133" s="197"/>
      <c r="P133" s="197"/>
      <c r="Q133" s="197"/>
      <c r="R133" s="197"/>
      <c r="S133" s="197"/>
      <c r="T133" s="197"/>
      <c r="V133" s="226"/>
      <c r="W133" s="226"/>
      <c r="X133" s="226"/>
      <c r="Y133" s="226"/>
      <c r="Z133" s="226"/>
      <c r="AA133" s="226"/>
      <c r="AB133" s="226"/>
      <c r="AC133" s="226"/>
      <c r="AD133" s="226"/>
      <c r="AE133" s="226"/>
    </row>
    <row r="134" spans="1:31" ht="12" customHeight="1" x14ac:dyDescent="0.2">
      <c r="A134" s="191" t="s">
        <v>54</v>
      </c>
      <c r="B134" s="198">
        <v>3.6287120000000002</v>
      </c>
      <c r="C134" s="198">
        <v>1.6659090000000001</v>
      </c>
      <c r="D134" s="198">
        <v>1.313048</v>
      </c>
      <c r="E134" s="198">
        <v>8.8589900000000004</v>
      </c>
      <c r="F134" s="198">
        <v>2.1167699999999998</v>
      </c>
      <c r="G134" s="198"/>
      <c r="H134" s="198"/>
      <c r="I134" s="198"/>
      <c r="J134" s="198"/>
      <c r="K134" s="198"/>
      <c r="L134" s="198"/>
      <c r="M134" s="198"/>
      <c r="N134" s="198"/>
      <c r="O134" s="198"/>
      <c r="P134" s="198"/>
      <c r="Q134" s="198"/>
      <c r="R134" s="198"/>
      <c r="S134" s="198"/>
      <c r="T134" s="198"/>
      <c r="V134" s="226"/>
      <c r="W134" s="226"/>
      <c r="X134" s="226"/>
      <c r="Y134" s="226"/>
      <c r="Z134" s="226"/>
      <c r="AA134" s="226"/>
      <c r="AB134" s="226"/>
      <c r="AC134" s="226"/>
      <c r="AD134" s="226"/>
      <c r="AE134" s="226"/>
    </row>
    <row r="135" spans="1:31" ht="12" customHeight="1" x14ac:dyDescent="0.2">
      <c r="A135" s="189" t="s">
        <v>59</v>
      </c>
      <c r="B135" s="197">
        <v>0</v>
      </c>
      <c r="C135" s="197">
        <v>0</v>
      </c>
      <c r="D135" s="197">
        <v>0</v>
      </c>
      <c r="E135" s="197">
        <v>0</v>
      </c>
      <c r="F135" s="197">
        <v>0</v>
      </c>
      <c r="G135" s="197"/>
      <c r="H135" s="197"/>
      <c r="I135" s="197"/>
      <c r="J135" s="197"/>
      <c r="K135" s="197"/>
      <c r="L135" s="197"/>
      <c r="M135" s="197"/>
      <c r="N135" s="197"/>
      <c r="O135" s="197"/>
      <c r="P135" s="197"/>
      <c r="Q135" s="197"/>
      <c r="R135" s="197"/>
      <c r="S135" s="197"/>
      <c r="T135" s="197"/>
      <c r="V135" s="226"/>
      <c r="W135" s="226"/>
      <c r="X135" s="226"/>
      <c r="Y135" s="226"/>
      <c r="Z135" s="226"/>
      <c r="AA135" s="226"/>
      <c r="AB135" s="226"/>
      <c r="AC135" s="226"/>
      <c r="AD135" s="226"/>
      <c r="AE135" s="226"/>
    </row>
    <row r="136" spans="1:31" ht="12" customHeight="1" x14ac:dyDescent="0.2">
      <c r="A136" s="191" t="s">
        <v>47</v>
      </c>
      <c r="B136" s="198">
        <v>1.367955</v>
      </c>
      <c r="C136" s="198">
        <v>3.445389</v>
      </c>
      <c r="D136" s="198">
        <v>2.1855760000000002</v>
      </c>
      <c r="E136" s="198">
        <v>1.5060249999999999</v>
      </c>
      <c r="F136" s="198">
        <v>0.86013600000000001</v>
      </c>
      <c r="G136" s="198"/>
      <c r="H136" s="198"/>
      <c r="I136" s="198"/>
      <c r="J136" s="198"/>
      <c r="K136" s="198"/>
      <c r="L136" s="198"/>
      <c r="M136" s="198"/>
      <c r="N136" s="198"/>
      <c r="O136" s="198"/>
      <c r="P136" s="198"/>
      <c r="Q136" s="198"/>
      <c r="R136" s="198"/>
      <c r="S136" s="198"/>
      <c r="T136" s="198"/>
      <c r="V136" s="226"/>
      <c r="W136" s="226"/>
      <c r="X136" s="226"/>
      <c r="Y136" s="226"/>
      <c r="Z136" s="226"/>
      <c r="AA136" s="226"/>
      <c r="AB136" s="226"/>
      <c r="AC136" s="226"/>
      <c r="AD136" s="226"/>
      <c r="AE136" s="226"/>
    </row>
    <row r="137" spans="1:31" ht="12" customHeight="1" x14ac:dyDescent="0.2">
      <c r="A137" s="189" t="s">
        <v>53</v>
      </c>
      <c r="B137" s="197">
        <v>0</v>
      </c>
      <c r="C137" s="197">
        <v>0</v>
      </c>
      <c r="D137" s="197">
        <v>2.0892999999999998E-2</v>
      </c>
      <c r="E137" s="197">
        <v>2.8400000000000002E-4</v>
      </c>
      <c r="F137" s="197">
        <v>0</v>
      </c>
      <c r="G137" s="197"/>
      <c r="H137" s="197"/>
      <c r="I137" s="197"/>
      <c r="J137" s="197"/>
      <c r="K137" s="197"/>
      <c r="L137" s="197"/>
      <c r="M137" s="197"/>
      <c r="N137" s="197"/>
      <c r="O137" s="197"/>
      <c r="P137" s="197"/>
      <c r="Q137" s="197"/>
      <c r="R137" s="197"/>
      <c r="S137" s="197"/>
      <c r="T137" s="197"/>
      <c r="V137" s="226"/>
      <c r="W137" s="226"/>
      <c r="X137" s="226"/>
      <c r="Y137" s="226"/>
      <c r="Z137" s="226"/>
      <c r="AA137" s="226"/>
      <c r="AB137" s="226"/>
      <c r="AC137" s="226"/>
      <c r="AD137" s="226"/>
      <c r="AE137" s="226"/>
    </row>
    <row r="138" spans="1:31" ht="12" customHeight="1" x14ac:dyDescent="0.2">
      <c r="A138" s="191" t="s">
        <v>51</v>
      </c>
      <c r="B138" s="198">
        <v>0.90151000000000003</v>
      </c>
      <c r="C138" s="198">
        <v>0.28167500000000001</v>
      </c>
      <c r="D138" s="198">
        <v>0</v>
      </c>
      <c r="E138" s="198">
        <v>0</v>
      </c>
      <c r="F138" s="198">
        <v>0.19773399999999999</v>
      </c>
      <c r="G138" s="198"/>
      <c r="H138" s="198"/>
      <c r="I138" s="198"/>
      <c r="J138" s="198"/>
      <c r="K138" s="198"/>
      <c r="L138" s="198"/>
      <c r="M138" s="198"/>
      <c r="N138" s="198"/>
      <c r="O138" s="198"/>
      <c r="P138" s="198"/>
      <c r="Q138" s="198"/>
      <c r="R138" s="198"/>
      <c r="S138" s="198"/>
      <c r="T138" s="198"/>
      <c r="V138" s="226"/>
      <c r="W138" s="226"/>
      <c r="X138" s="226"/>
      <c r="Y138" s="226"/>
      <c r="Z138" s="226"/>
      <c r="AA138" s="226"/>
      <c r="AB138" s="226"/>
      <c r="AC138" s="226"/>
      <c r="AD138" s="226"/>
      <c r="AE138" s="226"/>
    </row>
    <row r="139" spans="1:31" ht="12" customHeight="1" x14ac:dyDescent="0.2">
      <c r="A139" s="204" t="s">
        <v>58</v>
      </c>
      <c r="B139" s="206">
        <v>0</v>
      </c>
      <c r="C139" s="206">
        <v>0</v>
      </c>
      <c r="D139" s="206">
        <v>0</v>
      </c>
      <c r="E139" s="206">
        <v>0</v>
      </c>
      <c r="F139" s="206">
        <v>0</v>
      </c>
      <c r="G139" s="206"/>
      <c r="H139" s="206"/>
      <c r="I139" s="206"/>
      <c r="J139" s="206"/>
      <c r="K139" s="206"/>
      <c r="L139" s="206"/>
      <c r="M139" s="206"/>
      <c r="N139" s="206"/>
      <c r="O139" s="206"/>
      <c r="P139" s="206"/>
      <c r="Q139" s="206"/>
      <c r="R139" s="206"/>
      <c r="S139" s="206"/>
      <c r="T139" s="206"/>
      <c r="V139" s="226"/>
      <c r="W139" s="226"/>
      <c r="X139" s="226"/>
      <c r="Y139" s="226"/>
      <c r="Z139" s="226"/>
      <c r="AA139" s="226"/>
      <c r="AB139" s="226"/>
      <c r="AC139" s="226"/>
      <c r="AD139" s="226"/>
      <c r="AE139" s="226"/>
    </row>
    <row r="142" spans="1:31" ht="12" customHeight="1" x14ac:dyDescent="0.2">
      <c r="A142" s="2" t="s">
        <v>595</v>
      </c>
    </row>
    <row r="143" spans="1:31" ht="12" customHeight="1" x14ac:dyDescent="0.2">
      <c r="A143" s="5" t="s">
        <v>118</v>
      </c>
      <c r="B143" s="6">
        <f>B153/B$29</f>
        <v>2.729204971512229E-2</v>
      </c>
      <c r="C143" s="6">
        <f t="shared" ref="C143:T143" si="6">C153/C$29</f>
        <v>2.4074444444161316E-2</v>
      </c>
      <c r="D143" s="6">
        <f t="shared" si="6"/>
        <v>2.3778442396257461E-2</v>
      </c>
      <c r="E143" s="6">
        <f t="shared" si="6"/>
        <v>2.2116909145930261E-2</v>
      </c>
      <c r="F143" s="6">
        <f t="shared" si="6"/>
        <v>1.9049641367690079E-2</v>
      </c>
      <c r="G143" s="6"/>
      <c r="H143" s="6"/>
      <c r="I143" s="6"/>
      <c r="J143" s="6"/>
      <c r="K143" s="6"/>
      <c r="L143" s="6"/>
      <c r="M143" s="6"/>
      <c r="N143" s="6"/>
      <c r="O143" s="6"/>
      <c r="P143" s="6"/>
      <c r="Q143" s="6"/>
      <c r="R143" s="6"/>
      <c r="S143" s="6"/>
      <c r="T143" s="6"/>
    </row>
    <row r="144" spans="1:31" ht="12" customHeight="1" x14ac:dyDescent="0.2">
      <c r="A144" s="5" t="s">
        <v>119</v>
      </c>
      <c r="B144" s="6">
        <f>B163/B$39</f>
        <v>4.4686510071370623E-3</v>
      </c>
      <c r="C144" s="6">
        <f t="shared" ref="C144:T144" si="7">C163/C$39</f>
        <v>4.4512370576821076E-3</v>
      </c>
      <c r="D144" s="6">
        <f t="shared" si="7"/>
        <v>9.6067663412835892E-3</v>
      </c>
      <c r="E144" s="6">
        <f t="shared" si="7"/>
        <v>4.2672291982182638E-3</v>
      </c>
      <c r="F144" s="6">
        <f t="shared" si="7"/>
        <v>2.8945695587472872E-3</v>
      </c>
      <c r="G144" s="6"/>
      <c r="H144" s="6"/>
      <c r="I144" s="6"/>
      <c r="J144" s="6"/>
      <c r="K144" s="6"/>
      <c r="L144" s="6"/>
      <c r="M144" s="6"/>
      <c r="N144" s="6"/>
      <c r="O144" s="6"/>
      <c r="P144" s="6"/>
      <c r="Q144" s="6"/>
      <c r="R144" s="6"/>
      <c r="S144" s="6"/>
      <c r="T144" s="6"/>
    </row>
    <row r="145" spans="1:31" ht="12" customHeight="1" x14ac:dyDescent="0.2">
      <c r="A145" s="2" t="s">
        <v>614</v>
      </c>
    </row>
    <row r="146" spans="1:31" ht="12" customHeight="1" x14ac:dyDescent="0.2">
      <c r="A146" s="193" t="s">
        <v>14</v>
      </c>
      <c r="B146" s="194" t="s">
        <v>15</v>
      </c>
      <c r="C146" s="194" t="s">
        <v>16</v>
      </c>
      <c r="D146" s="194" t="s">
        <v>17</v>
      </c>
      <c r="E146" s="194" t="s">
        <v>18</v>
      </c>
      <c r="F146" s="194" t="s">
        <v>19</v>
      </c>
      <c r="G146" s="194"/>
      <c r="H146" s="194"/>
      <c r="I146" s="194"/>
      <c r="J146" s="194"/>
      <c r="K146" s="194"/>
      <c r="L146" s="194"/>
      <c r="M146" s="194"/>
      <c r="N146" s="194"/>
      <c r="O146" s="194"/>
      <c r="P146" s="194"/>
      <c r="Q146" s="194"/>
      <c r="R146" s="194"/>
      <c r="S146" s="194"/>
      <c r="T146" s="194"/>
    </row>
    <row r="147" spans="1:31" ht="12" customHeight="1" x14ac:dyDescent="0.2">
      <c r="A147" s="196" t="s">
        <v>32</v>
      </c>
      <c r="B147" s="194"/>
      <c r="C147" s="194"/>
      <c r="D147" s="194"/>
      <c r="E147" s="194"/>
      <c r="F147" s="194"/>
      <c r="G147" s="194"/>
      <c r="H147" s="194"/>
      <c r="I147" s="194"/>
      <c r="J147" s="194"/>
      <c r="K147" s="194"/>
      <c r="L147" s="194"/>
      <c r="M147" s="194"/>
      <c r="N147" s="194"/>
      <c r="O147" s="194"/>
      <c r="P147" s="194"/>
      <c r="Q147" s="194"/>
      <c r="R147" s="194"/>
      <c r="S147" s="194"/>
      <c r="T147" s="194"/>
    </row>
    <row r="148" spans="1:31" ht="12" customHeight="1" x14ac:dyDescent="0.2">
      <c r="A148" s="189" t="s">
        <v>41</v>
      </c>
      <c r="B148" s="197">
        <v>9.9761220000000002</v>
      </c>
      <c r="C148" s="197">
        <v>5.0732619999999997</v>
      </c>
      <c r="D148" s="197">
        <v>3.8964460000000001</v>
      </c>
      <c r="E148" s="197">
        <v>2.3371059999999999</v>
      </c>
      <c r="F148" s="197">
        <v>1.8825780000000001</v>
      </c>
      <c r="G148" s="197"/>
      <c r="H148" s="197"/>
      <c r="I148" s="197"/>
      <c r="J148" s="197"/>
      <c r="K148" s="197"/>
      <c r="L148" s="197"/>
      <c r="M148" s="197"/>
      <c r="N148" s="197"/>
      <c r="O148" s="197"/>
      <c r="P148" s="197"/>
      <c r="Q148" s="197"/>
      <c r="R148" s="197"/>
      <c r="S148" s="197"/>
      <c r="T148" s="197"/>
      <c r="V148" s="227"/>
      <c r="W148" s="227"/>
      <c r="X148" s="227"/>
      <c r="Y148" s="227"/>
      <c r="Z148" s="227"/>
      <c r="AA148" s="227"/>
      <c r="AB148" s="227"/>
      <c r="AC148" s="227"/>
      <c r="AD148" s="227"/>
      <c r="AE148" s="227"/>
    </row>
    <row r="149" spans="1:31" ht="12" customHeight="1" x14ac:dyDescent="0.2">
      <c r="A149" s="191" t="s">
        <v>42</v>
      </c>
      <c r="B149" s="198">
        <v>9.4820869999999999</v>
      </c>
      <c r="C149" s="198">
        <v>13.194266000000001</v>
      </c>
      <c r="D149" s="198">
        <v>14.356225999999999</v>
      </c>
      <c r="E149" s="198">
        <v>12.707732999999999</v>
      </c>
      <c r="F149" s="198">
        <v>12.269641</v>
      </c>
      <c r="G149" s="198"/>
      <c r="H149" s="198"/>
      <c r="I149" s="198"/>
      <c r="J149" s="198"/>
      <c r="K149" s="198"/>
      <c r="L149" s="198"/>
      <c r="M149" s="198"/>
      <c r="N149" s="198"/>
      <c r="O149" s="198"/>
      <c r="P149" s="198"/>
      <c r="Q149" s="198"/>
      <c r="R149" s="198"/>
      <c r="S149" s="198"/>
      <c r="T149" s="198"/>
      <c r="V149" s="227"/>
      <c r="W149" s="227"/>
      <c r="X149" s="227"/>
      <c r="Y149" s="227"/>
      <c r="Z149" s="227"/>
      <c r="AA149" s="227"/>
      <c r="AB149" s="227"/>
      <c r="AC149" s="227"/>
      <c r="AD149" s="227"/>
      <c r="AE149" s="227"/>
    </row>
    <row r="150" spans="1:31" ht="12" customHeight="1" x14ac:dyDescent="0.2">
      <c r="A150" s="189" t="s">
        <v>56</v>
      </c>
      <c r="B150" s="197">
        <v>8.4390000000000003E-3</v>
      </c>
      <c r="C150" s="197">
        <v>0.13015499999999999</v>
      </c>
      <c r="D150" s="197">
        <v>0.29794599999999999</v>
      </c>
      <c r="E150" s="197">
        <v>0.485541</v>
      </c>
      <c r="F150" s="197">
        <v>0.107267</v>
      </c>
      <c r="G150" s="197"/>
      <c r="H150" s="197"/>
      <c r="I150" s="197"/>
      <c r="J150" s="197"/>
      <c r="K150" s="197"/>
      <c r="L150" s="197"/>
      <c r="M150" s="197"/>
      <c r="N150" s="197"/>
      <c r="O150" s="197"/>
      <c r="P150" s="197"/>
      <c r="Q150" s="197"/>
      <c r="R150" s="197"/>
      <c r="S150" s="197"/>
      <c r="T150" s="197"/>
      <c r="V150" s="227"/>
      <c r="W150" s="227"/>
      <c r="X150" s="227"/>
      <c r="Y150" s="227"/>
      <c r="Z150" s="227"/>
      <c r="AA150" s="227"/>
      <c r="AB150" s="227"/>
      <c r="AC150" s="227"/>
      <c r="AD150" s="227"/>
      <c r="AE150" s="227"/>
    </row>
    <row r="151" spans="1:31" ht="12" customHeight="1" x14ac:dyDescent="0.2">
      <c r="A151" s="191" t="s">
        <v>45</v>
      </c>
      <c r="B151" s="198">
        <v>0.63878400000000002</v>
      </c>
      <c r="C151" s="198">
        <v>0.35876000000000002</v>
      </c>
      <c r="D151" s="198">
        <v>1.3820250000000001</v>
      </c>
      <c r="E151" s="198">
        <v>0.76121899999999998</v>
      </c>
      <c r="F151" s="198">
        <v>0.95326900000000003</v>
      </c>
      <c r="G151" s="198"/>
      <c r="H151" s="198"/>
      <c r="I151" s="198"/>
      <c r="J151" s="198"/>
      <c r="K151" s="198"/>
      <c r="L151" s="198"/>
      <c r="M151" s="198"/>
      <c r="N151" s="198"/>
      <c r="O151" s="198"/>
      <c r="P151" s="198"/>
      <c r="Q151" s="198"/>
      <c r="R151" s="198"/>
      <c r="S151" s="198"/>
      <c r="T151" s="198"/>
      <c r="V151" s="227"/>
      <c r="W151" s="227"/>
      <c r="X151" s="227"/>
      <c r="Y151" s="227"/>
      <c r="Z151" s="227"/>
      <c r="AA151" s="227"/>
      <c r="AB151" s="227"/>
      <c r="AC151" s="227"/>
      <c r="AD151" s="227"/>
      <c r="AE151" s="227"/>
    </row>
    <row r="152" spans="1:31" ht="12" customHeight="1" x14ac:dyDescent="0.2">
      <c r="A152" s="189" t="s">
        <v>55</v>
      </c>
      <c r="B152" s="197">
        <v>894.56454299999996</v>
      </c>
      <c r="C152" s="197">
        <v>274.60023000000001</v>
      </c>
      <c r="D152" s="197">
        <v>19.503494</v>
      </c>
      <c r="E152" s="197">
        <v>93.338963000000007</v>
      </c>
      <c r="F152" s="197">
        <v>164.13242299999999</v>
      </c>
      <c r="G152" s="197"/>
      <c r="H152" s="197"/>
      <c r="I152" s="197"/>
      <c r="J152" s="197"/>
      <c r="K152" s="197"/>
      <c r="L152" s="197"/>
      <c r="M152" s="197"/>
      <c r="N152" s="197"/>
      <c r="O152" s="197"/>
      <c r="P152" s="197"/>
      <c r="Q152" s="197"/>
      <c r="R152" s="197"/>
      <c r="S152" s="197"/>
      <c r="T152" s="197"/>
      <c r="V152" s="227"/>
      <c r="W152" s="227"/>
      <c r="X152" s="227"/>
      <c r="Y152" s="227"/>
      <c r="Z152" s="227"/>
      <c r="AA152" s="227"/>
      <c r="AB152" s="227"/>
      <c r="AC152" s="227"/>
      <c r="AD152" s="227"/>
      <c r="AE152" s="227"/>
    </row>
    <row r="153" spans="1:31" ht="12" customHeight="1" x14ac:dyDescent="0.2">
      <c r="A153" s="191" t="s">
        <v>43</v>
      </c>
      <c r="B153" s="198">
        <v>284.772514</v>
      </c>
      <c r="C153" s="198">
        <v>308.94637799999998</v>
      </c>
      <c r="D153" s="198">
        <v>330.45634000000001</v>
      </c>
      <c r="E153" s="198">
        <v>346.75902200000002</v>
      </c>
      <c r="F153" s="198">
        <v>323.63341100000002</v>
      </c>
      <c r="G153" s="198"/>
      <c r="H153" s="198"/>
      <c r="I153" s="198"/>
      <c r="J153" s="198"/>
      <c r="K153" s="198"/>
      <c r="L153" s="198"/>
      <c r="M153" s="198"/>
      <c r="N153" s="198"/>
      <c r="O153" s="198"/>
      <c r="P153" s="198"/>
      <c r="Q153" s="198"/>
      <c r="R153" s="198"/>
      <c r="S153" s="198"/>
      <c r="T153" s="198"/>
      <c r="V153" s="227"/>
      <c r="W153" s="227"/>
      <c r="X153" s="227"/>
      <c r="Y153" s="227"/>
      <c r="Z153" s="227"/>
      <c r="AA153" s="227"/>
      <c r="AB153" s="227"/>
      <c r="AC153" s="227"/>
      <c r="AD153" s="227"/>
      <c r="AE153" s="227"/>
    </row>
    <row r="154" spans="1:31" ht="12" customHeight="1" x14ac:dyDescent="0.2">
      <c r="A154" s="189" t="s">
        <v>40</v>
      </c>
      <c r="B154" s="197">
        <v>214.578633</v>
      </c>
      <c r="C154" s="197">
        <v>151.12720899999999</v>
      </c>
      <c r="D154" s="197">
        <v>226.49275800000001</v>
      </c>
      <c r="E154" s="197">
        <v>126.32653000000001</v>
      </c>
      <c r="F154" s="197">
        <v>118.957493</v>
      </c>
      <c r="G154" s="197"/>
      <c r="H154" s="197"/>
      <c r="I154" s="197"/>
      <c r="J154" s="197"/>
      <c r="K154" s="197"/>
      <c r="L154" s="197"/>
      <c r="M154" s="197"/>
      <c r="N154" s="197"/>
      <c r="O154" s="197"/>
      <c r="P154" s="197"/>
      <c r="Q154" s="197"/>
      <c r="R154" s="197"/>
      <c r="S154" s="197"/>
      <c r="T154" s="197"/>
      <c r="V154" s="227"/>
      <c r="W154" s="227"/>
      <c r="X154" s="227"/>
      <c r="Y154" s="227"/>
      <c r="Z154" s="227"/>
      <c r="AA154" s="227"/>
      <c r="AB154" s="227"/>
      <c r="AC154" s="227"/>
      <c r="AD154" s="227"/>
      <c r="AE154" s="227"/>
    </row>
    <row r="155" spans="1:31" ht="12" customHeight="1" x14ac:dyDescent="0.2">
      <c r="A155" s="191" t="s">
        <v>44</v>
      </c>
      <c r="B155" s="198">
        <v>0.60322900000000002</v>
      </c>
      <c r="C155" s="198">
        <v>2.5472419999999998</v>
      </c>
      <c r="D155" s="198">
        <v>3.1052550000000001</v>
      </c>
      <c r="E155" s="198">
        <v>2.4039239999999999</v>
      </c>
      <c r="F155" s="198">
        <v>5.7437909999999999</v>
      </c>
      <c r="G155" s="198"/>
      <c r="H155" s="198"/>
      <c r="I155" s="198"/>
      <c r="J155" s="198"/>
      <c r="K155" s="198"/>
      <c r="L155" s="198"/>
      <c r="M155" s="198"/>
      <c r="N155" s="198"/>
      <c r="O155" s="198"/>
      <c r="P155" s="198"/>
      <c r="Q155" s="198"/>
      <c r="R155" s="198"/>
      <c r="S155" s="198"/>
      <c r="T155" s="198"/>
      <c r="V155" s="227"/>
      <c r="W155" s="227"/>
      <c r="X155" s="227"/>
      <c r="Y155" s="227"/>
      <c r="Z155" s="227"/>
      <c r="AA155" s="227"/>
      <c r="AB155" s="227"/>
      <c r="AC155" s="227"/>
      <c r="AD155" s="227"/>
      <c r="AE155" s="227"/>
    </row>
    <row r="156" spans="1:31" ht="12" customHeight="1" x14ac:dyDescent="0.2">
      <c r="A156" s="189" t="s">
        <v>52</v>
      </c>
      <c r="B156" s="197">
        <v>2.9151820000000002</v>
      </c>
      <c r="C156" s="197">
        <v>0.67793199999999998</v>
      </c>
      <c r="D156" s="197">
        <v>0.18584100000000001</v>
      </c>
      <c r="E156" s="197">
        <v>2.2195429999999998</v>
      </c>
      <c r="F156" s="197">
        <v>5.5825E-2</v>
      </c>
      <c r="G156" s="197"/>
      <c r="H156" s="197"/>
      <c r="I156" s="197"/>
      <c r="J156" s="197"/>
      <c r="K156" s="197"/>
      <c r="L156" s="197"/>
      <c r="M156" s="197"/>
      <c r="N156" s="197"/>
      <c r="O156" s="197"/>
      <c r="P156" s="197"/>
      <c r="Q156" s="197"/>
      <c r="R156" s="197"/>
      <c r="S156" s="197"/>
      <c r="T156" s="197"/>
      <c r="V156" s="227"/>
      <c r="W156" s="227"/>
      <c r="X156" s="227"/>
      <c r="Y156" s="227"/>
      <c r="Z156" s="227"/>
      <c r="AA156" s="227"/>
      <c r="AB156" s="227"/>
      <c r="AC156" s="227"/>
      <c r="AD156" s="227"/>
      <c r="AE156" s="227"/>
    </row>
    <row r="157" spans="1:31" ht="12" customHeight="1" x14ac:dyDescent="0.2">
      <c r="A157" s="191" t="s">
        <v>50</v>
      </c>
      <c r="B157" s="198">
        <v>12.198539</v>
      </c>
      <c r="C157" s="198">
        <v>10.936112</v>
      </c>
      <c r="D157" s="198">
        <v>6.3143399999999996</v>
      </c>
      <c r="E157" s="198">
        <v>4.8131370000000002</v>
      </c>
      <c r="F157" s="198">
        <v>4.274896</v>
      </c>
      <c r="G157" s="198"/>
      <c r="H157" s="198"/>
      <c r="I157" s="198"/>
      <c r="J157" s="198"/>
      <c r="K157" s="198"/>
      <c r="L157" s="198"/>
      <c r="M157" s="198"/>
      <c r="N157" s="198"/>
      <c r="O157" s="198"/>
      <c r="P157" s="198"/>
      <c r="Q157" s="198"/>
      <c r="R157" s="198"/>
      <c r="S157" s="198"/>
      <c r="T157" s="198"/>
      <c r="V157" s="227"/>
      <c r="W157" s="227"/>
      <c r="X157" s="227"/>
      <c r="Y157" s="227"/>
      <c r="Z157" s="227"/>
      <c r="AA157" s="227"/>
      <c r="AB157" s="227"/>
      <c r="AC157" s="227"/>
      <c r="AD157" s="227"/>
      <c r="AE157" s="227"/>
    </row>
    <row r="158" spans="1:31" ht="12" customHeight="1" x14ac:dyDescent="0.2">
      <c r="A158" s="189" t="s">
        <v>39</v>
      </c>
      <c r="B158" s="197">
        <v>50.803237000000003</v>
      </c>
      <c r="C158" s="197">
        <v>57.456301000000003</v>
      </c>
      <c r="D158" s="197">
        <v>60.230857</v>
      </c>
      <c r="E158" s="197">
        <v>101.60275799999999</v>
      </c>
      <c r="F158" s="197">
        <v>102.218513</v>
      </c>
      <c r="G158" s="197"/>
      <c r="H158" s="197"/>
      <c r="I158" s="197"/>
      <c r="J158" s="197"/>
      <c r="K158" s="197"/>
      <c r="L158" s="197"/>
      <c r="M158" s="197"/>
      <c r="N158" s="197"/>
      <c r="O158" s="197"/>
      <c r="P158" s="197"/>
      <c r="Q158" s="197"/>
      <c r="R158" s="197"/>
      <c r="S158" s="197"/>
      <c r="T158" s="197"/>
      <c r="V158" s="227"/>
      <c r="W158" s="227"/>
      <c r="X158" s="227"/>
      <c r="Y158" s="227"/>
      <c r="Z158" s="227"/>
      <c r="AA158" s="227"/>
      <c r="AB158" s="227"/>
      <c r="AC158" s="227"/>
      <c r="AD158" s="227"/>
      <c r="AE158" s="227"/>
    </row>
    <row r="159" spans="1:31" ht="12" customHeight="1" x14ac:dyDescent="0.2">
      <c r="A159" s="191" t="s">
        <v>57</v>
      </c>
      <c r="B159" s="198">
        <v>5.982939</v>
      </c>
      <c r="C159" s="198">
        <v>7.2370530000000004</v>
      </c>
      <c r="D159" s="198">
        <v>6.6671509999999996</v>
      </c>
      <c r="E159" s="198">
        <v>13.47589</v>
      </c>
      <c r="F159" s="198">
        <v>18.028963999999998</v>
      </c>
      <c r="G159" s="198"/>
      <c r="H159" s="198"/>
      <c r="I159" s="198"/>
      <c r="J159" s="198"/>
      <c r="K159" s="198"/>
      <c r="L159" s="198"/>
      <c r="M159" s="198"/>
      <c r="N159" s="198"/>
      <c r="O159" s="198"/>
      <c r="P159" s="198"/>
      <c r="Q159" s="198"/>
      <c r="R159" s="198"/>
      <c r="S159" s="198"/>
      <c r="T159" s="198"/>
      <c r="V159" s="227"/>
      <c r="W159" s="227"/>
      <c r="X159" s="227"/>
      <c r="Y159" s="227"/>
      <c r="Z159" s="227"/>
      <c r="AA159" s="227"/>
      <c r="AB159" s="227"/>
      <c r="AC159" s="227"/>
      <c r="AD159" s="227"/>
      <c r="AE159" s="227"/>
    </row>
    <row r="160" spans="1:31" ht="12" customHeight="1" x14ac:dyDescent="0.2">
      <c r="A160" s="189" t="s">
        <v>49</v>
      </c>
      <c r="B160" s="197">
        <v>1.9824379999999999</v>
      </c>
      <c r="C160" s="197">
        <v>1.862036</v>
      </c>
      <c r="D160" s="197">
        <v>13.735450999999999</v>
      </c>
      <c r="E160" s="197">
        <v>14.265333</v>
      </c>
      <c r="F160" s="197">
        <v>20.868047000000001</v>
      </c>
      <c r="G160" s="197"/>
      <c r="H160" s="197"/>
      <c r="I160" s="197"/>
      <c r="J160" s="197"/>
      <c r="K160" s="197"/>
      <c r="L160" s="197"/>
      <c r="M160" s="197"/>
      <c r="N160" s="197"/>
      <c r="O160" s="197"/>
      <c r="P160" s="197"/>
      <c r="Q160" s="197"/>
      <c r="R160" s="197"/>
      <c r="S160" s="197"/>
      <c r="T160" s="197"/>
      <c r="V160" s="227"/>
      <c r="W160" s="227"/>
      <c r="X160" s="227"/>
      <c r="Y160" s="227"/>
      <c r="Z160" s="227"/>
      <c r="AA160" s="227"/>
      <c r="AB160" s="227"/>
      <c r="AC160" s="227"/>
      <c r="AD160" s="227"/>
      <c r="AE160" s="227"/>
    </row>
    <row r="161" spans="1:31" ht="12" customHeight="1" x14ac:dyDescent="0.2">
      <c r="A161" s="191" t="s">
        <v>46</v>
      </c>
      <c r="B161" s="198">
        <v>0.57422899999999999</v>
      </c>
      <c r="C161" s="198">
        <v>21.437436000000002</v>
      </c>
      <c r="D161" s="198">
        <v>10.412580999999999</v>
      </c>
      <c r="E161" s="198">
        <v>27.221546</v>
      </c>
      <c r="F161" s="198">
        <v>12.710934999999999</v>
      </c>
      <c r="G161" s="198"/>
      <c r="H161" s="198"/>
      <c r="I161" s="198"/>
      <c r="J161" s="198"/>
      <c r="K161" s="198"/>
      <c r="L161" s="198"/>
      <c r="M161" s="198"/>
      <c r="N161" s="198"/>
      <c r="O161" s="198"/>
      <c r="P161" s="198"/>
      <c r="Q161" s="198"/>
      <c r="R161" s="198"/>
      <c r="S161" s="198"/>
      <c r="T161" s="198"/>
      <c r="V161" s="227"/>
      <c r="W161" s="227"/>
      <c r="X161" s="227"/>
      <c r="Y161" s="227"/>
      <c r="Z161" s="227"/>
      <c r="AA161" s="227"/>
      <c r="AB161" s="227"/>
      <c r="AC161" s="227"/>
      <c r="AD161" s="227"/>
      <c r="AE161" s="227"/>
    </row>
    <row r="162" spans="1:31" ht="12" customHeight="1" x14ac:dyDescent="0.2">
      <c r="A162" s="189" t="s">
        <v>48</v>
      </c>
      <c r="B162" s="197">
        <v>18.370905</v>
      </c>
      <c r="C162" s="197">
        <v>15.414353</v>
      </c>
      <c r="D162" s="197">
        <v>17.704270000000001</v>
      </c>
      <c r="E162" s="197">
        <v>17.332516999999999</v>
      </c>
      <c r="F162" s="197">
        <v>19.531632999999999</v>
      </c>
      <c r="G162" s="197"/>
      <c r="H162" s="197"/>
      <c r="I162" s="197"/>
      <c r="J162" s="197"/>
      <c r="K162" s="197"/>
      <c r="L162" s="197"/>
      <c r="M162" s="197"/>
      <c r="N162" s="197"/>
      <c r="O162" s="197"/>
      <c r="P162" s="197"/>
      <c r="Q162" s="197"/>
      <c r="R162" s="197"/>
      <c r="S162" s="197"/>
      <c r="T162" s="197"/>
      <c r="V162" s="227"/>
      <c r="W162" s="227"/>
      <c r="X162" s="227"/>
      <c r="Y162" s="227"/>
      <c r="Z162" s="227"/>
      <c r="AA162" s="227"/>
      <c r="AB162" s="227"/>
      <c r="AC162" s="227"/>
      <c r="AD162" s="227"/>
      <c r="AE162" s="227"/>
    </row>
    <row r="163" spans="1:31" ht="12" customHeight="1" x14ac:dyDescent="0.2">
      <c r="A163" s="191" t="s">
        <v>38</v>
      </c>
      <c r="B163" s="198">
        <v>139.282903</v>
      </c>
      <c r="C163" s="198">
        <v>167.911914</v>
      </c>
      <c r="D163" s="198">
        <v>396.61652299999997</v>
      </c>
      <c r="E163" s="198">
        <v>222.72170499999999</v>
      </c>
      <c r="F163" s="198">
        <v>132.60854900000001</v>
      </c>
      <c r="G163" s="198"/>
      <c r="H163" s="198"/>
      <c r="I163" s="198"/>
      <c r="J163" s="198"/>
      <c r="K163" s="198"/>
      <c r="L163" s="198"/>
      <c r="M163" s="198"/>
      <c r="N163" s="198"/>
      <c r="O163" s="198"/>
      <c r="P163" s="198"/>
      <c r="Q163" s="198"/>
      <c r="R163" s="198"/>
      <c r="S163" s="198"/>
      <c r="T163" s="198"/>
      <c r="V163" s="227"/>
      <c r="W163" s="227"/>
      <c r="X163" s="227"/>
      <c r="Y163" s="227"/>
      <c r="Z163" s="227"/>
      <c r="AA163" s="227"/>
      <c r="AB163" s="227"/>
      <c r="AC163" s="227"/>
      <c r="AD163" s="227"/>
      <c r="AE163" s="227"/>
    </row>
    <row r="164" spans="1:31" ht="12" customHeight="1" x14ac:dyDescent="0.2">
      <c r="A164" s="189" t="s">
        <v>37</v>
      </c>
      <c r="B164" s="197">
        <v>20.219560999999999</v>
      </c>
      <c r="C164" s="197">
        <v>5.1828190000000003</v>
      </c>
      <c r="D164" s="197">
        <v>6.2553770000000002</v>
      </c>
      <c r="E164" s="197">
        <v>22.995619000000001</v>
      </c>
      <c r="F164" s="197">
        <v>18.391584999999999</v>
      </c>
      <c r="G164" s="197"/>
      <c r="H164" s="197"/>
      <c r="I164" s="197"/>
      <c r="J164" s="197"/>
      <c r="K164" s="197"/>
      <c r="L164" s="197"/>
      <c r="M164" s="197"/>
      <c r="N164" s="197"/>
      <c r="O164" s="197"/>
      <c r="P164" s="197"/>
      <c r="Q164" s="197"/>
      <c r="R164" s="197"/>
      <c r="S164" s="197"/>
      <c r="T164" s="197"/>
      <c r="V164" s="227"/>
      <c r="W164" s="227"/>
      <c r="X164" s="227"/>
      <c r="Y164" s="227"/>
      <c r="Z164" s="227"/>
      <c r="AA164" s="227"/>
      <c r="AB164" s="227"/>
      <c r="AC164" s="227"/>
      <c r="AD164" s="227"/>
      <c r="AE164" s="227"/>
    </row>
    <row r="165" spans="1:31" ht="12" customHeight="1" x14ac:dyDescent="0.2">
      <c r="A165" s="191" t="s">
        <v>54</v>
      </c>
      <c r="B165" s="198">
        <v>4.8454569999999997</v>
      </c>
      <c r="C165" s="198">
        <v>7.7727149999999998</v>
      </c>
      <c r="D165" s="198">
        <v>10.467893999999999</v>
      </c>
      <c r="E165" s="198">
        <v>11.486169</v>
      </c>
      <c r="F165" s="198">
        <v>17.139316999999998</v>
      </c>
      <c r="G165" s="198"/>
      <c r="H165" s="198"/>
      <c r="I165" s="198"/>
      <c r="J165" s="198"/>
      <c r="K165" s="198"/>
      <c r="L165" s="198"/>
      <c r="M165" s="198"/>
      <c r="N165" s="198"/>
      <c r="O165" s="198"/>
      <c r="P165" s="198"/>
      <c r="Q165" s="198"/>
      <c r="R165" s="198"/>
      <c r="S165" s="198"/>
      <c r="T165" s="198"/>
      <c r="V165" s="227"/>
      <c r="W165" s="227"/>
      <c r="X165" s="227"/>
      <c r="Y165" s="227"/>
      <c r="Z165" s="227"/>
      <c r="AA165" s="227"/>
      <c r="AB165" s="227"/>
      <c r="AC165" s="227"/>
      <c r="AD165" s="227"/>
      <c r="AE165" s="227"/>
    </row>
    <row r="166" spans="1:31" ht="12" customHeight="1" x14ac:dyDescent="0.2">
      <c r="A166" s="189" t="s">
        <v>59</v>
      </c>
      <c r="B166" s="197">
        <v>0.22514600000000001</v>
      </c>
      <c r="C166" s="197">
        <v>0</v>
      </c>
      <c r="D166" s="197">
        <v>4.2479999999999997E-2</v>
      </c>
      <c r="E166" s="197">
        <v>0</v>
      </c>
      <c r="F166" s="197">
        <v>0</v>
      </c>
      <c r="G166" s="197"/>
      <c r="H166" s="197"/>
      <c r="I166" s="197"/>
      <c r="J166" s="197"/>
      <c r="K166" s="197"/>
      <c r="L166" s="197"/>
      <c r="M166" s="197"/>
      <c r="N166" s="197"/>
      <c r="O166" s="197"/>
      <c r="P166" s="197"/>
      <c r="Q166" s="197"/>
      <c r="R166" s="197"/>
      <c r="S166" s="197"/>
      <c r="T166" s="197"/>
      <c r="V166" s="227"/>
      <c r="W166" s="227"/>
      <c r="X166" s="227"/>
      <c r="Y166" s="227"/>
      <c r="Z166" s="227"/>
      <c r="AA166" s="227"/>
      <c r="AB166" s="227"/>
      <c r="AC166" s="227"/>
      <c r="AD166" s="227"/>
      <c r="AE166" s="227"/>
    </row>
    <row r="167" spans="1:31" ht="12" customHeight="1" x14ac:dyDescent="0.2">
      <c r="A167" s="191" t="s">
        <v>47</v>
      </c>
      <c r="B167" s="198">
        <v>3.6675490000000002</v>
      </c>
      <c r="C167" s="198">
        <v>6.1567470000000002</v>
      </c>
      <c r="D167" s="198">
        <v>6.4550679999999998</v>
      </c>
      <c r="E167" s="198">
        <v>6.9147379999999998</v>
      </c>
      <c r="F167" s="198">
        <v>7.1128359999999997</v>
      </c>
      <c r="G167" s="198"/>
      <c r="H167" s="198"/>
      <c r="I167" s="198"/>
      <c r="J167" s="198"/>
      <c r="K167" s="198"/>
      <c r="L167" s="198"/>
      <c r="M167" s="198"/>
      <c r="N167" s="198"/>
      <c r="O167" s="198"/>
      <c r="P167" s="198"/>
      <c r="Q167" s="198"/>
      <c r="R167" s="198"/>
      <c r="S167" s="198"/>
      <c r="T167" s="198"/>
      <c r="V167" s="227"/>
      <c r="W167" s="227"/>
      <c r="X167" s="227"/>
      <c r="Y167" s="227"/>
      <c r="Z167" s="227"/>
      <c r="AA167" s="227"/>
      <c r="AB167" s="227"/>
      <c r="AC167" s="227"/>
      <c r="AD167" s="227"/>
      <c r="AE167" s="227"/>
    </row>
    <row r="168" spans="1:31" ht="12" customHeight="1" x14ac:dyDescent="0.2">
      <c r="A168" s="189" t="s">
        <v>53</v>
      </c>
      <c r="B168" s="197">
        <v>3.0500000000000002E-3</v>
      </c>
      <c r="C168" s="197">
        <v>2.9329999999999998E-3</v>
      </c>
      <c r="D168" s="197">
        <v>9.0201000000000003E-2</v>
      </c>
      <c r="E168" s="197">
        <v>0.20951900000000001</v>
      </c>
      <c r="F168" s="197">
        <v>1.2215E-2</v>
      </c>
      <c r="G168" s="197"/>
      <c r="H168" s="197"/>
      <c r="I168" s="197"/>
      <c r="J168" s="197"/>
      <c r="K168" s="197"/>
      <c r="L168" s="197"/>
      <c r="M168" s="197"/>
      <c r="N168" s="197"/>
      <c r="O168" s="197"/>
      <c r="P168" s="197"/>
      <c r="Q168" s="197"/>
      <c r="R168" s="197"/>
      <c r="S168" s="197"/>
      <c r="T168" s="197"/>
      <c r="V168" s="227"/>
      <c r="W168" s="227"/>
      <c r="X168" s="227"/>
      <c r="Y168" s="227"/>
      <c r="Z168" s="227"/>
      <c r="AA168" s="227"/>
      <c r="AB168" s="227"/>
      <c r="AC168" s="227"/>
      <c r="AD168" s="227"/>
      <c r="AE168" s="227"/>
    </row>
    <row r="169" spans="1:31" ht="12" customHeight="1" x14ac:dyDescent="0.2">
      <c r="A169" s="191" t="s">
        <v>51</v>
      </c>
      <c r="B169" s="198">
        <v>5.8635E-2</v>
      </c>
      <c r="C169" s="198">
        <v>4.7509779999999999</v>
      </c>
      <c r="D169" s="198">
        <v>0</v>
      </c>
      <c r="E169" s="198">
        <v>0</v>
      </c>
      <c r="F169" s="198">
        <v>1.1238090000000001</v>
      </c>
      <c r="G169" s="198"/>
      <c r="H169" s="198"/>
      <c r="I169" s="198"/>
      <c r="J169" s="198"/>
      <c r="K169" s="198"/>
      <c r="L169" s="198"/>
      <c r="M169" s="198"/>
      <c r="N169" s="198"/>
      <c r="O169" s="198"/>
      <c r="P169" s="198"/>
      <c r="Q169" s="198"/>
      <c r="R169" s="198"/>
      <c r="S169" s="198"/>
      <c r="T169" s="198"/>
      <c r="V169" s="227"/>
      <c r="W169" s="227"/>
      <c r="X169" s="227"/>
      <c r="Y169" s="227"/>
      <c r="Z169" s="227"/>
      <c r="AA169" s="227"/>
      <c r="AB169" s="227"/>
      <c r="AC169" s="227"/>
      <c r="AD169" s="227"/>
      <c r="AE169" s="227"/>
    </row>
    <row r="170" spans="1:31" ht="12" customHeight="1" x14ac:dyDescent="0.2">
      <c r="A170" s="204" t="s">
        <v>58</v>
      </c>
      <c r="B170" s="206">
        <v>0</v>
      </c>
      <c r="C170" s="206">
        <v>0</v>
      </c>
      <c r="D170" s="206">
        <v>0</v>
      </c>
      <c r="E170" s="206">
        <v>0</v>
      </c>
      <c r="F170" s="206">
        <v>0</v>
      </c>
      <c r="G170" s="206"/>
      <c r="H170" s="206"/>
      <c r="I170" s="206"/>
      <c r="J170" s="206"/>
      <c r="K170" s="206"/>
      <c r="L170" s="206"/>
      <c r="M170" s="206"/>
      <c r="N170" s="206"/>
      <c r="O170" s="206"/>
      <c r="P170" s="206"/>
      <c r="Q170" s="206"/>
      <c r="R170" s="206"/>
      <c r="S170" s="206"/>
      <c r="T170" s="206"/>
      <c r="V170" s="227"/>
      <c r="W170" s="227"/>
      <c r="X170" s="227"/>
      <c r="Y170" s="227"/>
      <c r="Z170" s="227"/>
      <c r="AA170" s="227"/>
      <c r="AB170" s="227"/>
      <c r="AC170" s="227"/>
      <c r="AD170" s="227"/>
      <c r="AE170" s="227"/>
    </row>
    <row r="173" spans="1:31" ht="12" customHeight="1" x14ac:dyDescent="0.2">
      <c r="A173" s="2" t="s">
        <v>596</v>
      </c>
    </row>
    <row r="174" spans="1:31" ht="12" customHeight="1" x14ac:dyDescent="0.2">
      <c r="A174" s="5" t="s">
        <v>118</v>
      </c>
      <c r="B174" s="6">
        <f>B194/B$39</f>
        <v>9.0567343841056025E-2</v>
      </c>
      <c r="C174" s="6">
        <f t="shared" ref="C174:T174" si="8">C194/C$39</f>
        <v>9.0066821263626654E-2</v>
      </c>
      <c r="D174" s="6">
        <f t="shared" si="8"/>
        <v>7.4855369615687728E-2</v>
      </c>
      <c r="E174" s="6">
        <f t="shared" si="8"/>
        <v>7.806236797659255E-2</v>
      </c>
      <c r="F174" s="6">
        <f t="shared" si="8"/>
        <v>8.1540636037530964E-2</v>
      </c>
      <c r="G174" s="6"/>
      <c r="H174" s="6"/>
      <c r="I174" s="6"/>
      <c r="J174" s="6"/>
      <c r="K174" s="6"/>
      <c r="L174" s="6"/>
      <c r="M174" s="6"/>
      <c r="N174" s="6"/>
      <c r="O174" s="6"/>
      <c r="P174" s="6"/>
      <c r="Q174" s="6"/>
      <c r="R174" s="6"/>
      <c r="S174" s="6"/>
      <c r="T174" s="6"/>
    </row>
    <row r="175" spans="1:31" ht="12" customHeight="1" x14ac:dyDescent="0.2">
      <c r="A175" s="5" t="s">
        <v>119</v>
      </c>
      <c r="B175" s="6">
        <f t="shared" ref="B175" si="9">B184/B$29</f>
        <v>0.18642796610447016</v>
      </c>
      <c r="C175" s="6">
        <f t="shared" ref="C175:T175" si="10">C184/C$29</f>
        <v>0.16520543174677019</v>
      </c>
      <c r="D175" s="6">
        <f t="shared" si="10"/>
        <v>0.15670197459200819</v>
      </c>
      <c r="E175" s="6">
        <f t="shared" si="10"/>
        <v>0.14226362131753489</v>
      </c>
      <c r="F175" s="6">
        <f t="shared" si="10"/>
        <v>0.17301347740181428</v>
      </c>
      <c r="G175" s="6"/>
      <c r="H175" s="6"/>
      <c r="I175" s="6"/>
      <c r="J175" s="6"/>
      <c r="K175" s="6"/>
      <c r="L175" s="6"/>
      <c r="M175" s="6"/>
      <c r="N175" s="6"/>
      <c r="O175" s="6"/>
      <c r="P175" s="6"/>
      <c r="Q175" s="6"/>
      <c r="R175" s="6"/>
      <c r="S175" s="6"/>
      <c r="T175" s="6"/>
    </row>
    <row r="176" spans="1:31" ht="12" customHeight="1" x14ac:dyDescent="0.2">
      <c r="A176" s="2" t="s">
        <v>614</v>
      </c>
    </row>
    <row r="177" spans="1:31" ht="12" customHeight="1" x14ac:dyDescent="0.2">
      <c r="A177" s="193" t="s">
        <v>14</v>
      </c>
      <c r="B177" s="194" t="s">
        <v>15</v>
      </c>
      <c r="C177" s="194" t="s">
        <v>16</v>
      </c>
      <c r="D177" s="194" t="s">
        <v>17</v>
      </c>
      <c r="E177" s="194" t="s">
        <v>18</v>
      </c>
      <c r="F177" s="194" t="s">
        <v>19</v>
      </c>
      <c r="G177" s="194"/>
      <c r="H177" s="194"/>
      <c r="I177" s="194"/>
      <c r="J177" s="194"/>
      <c r="K177" s="194"/>
      <c r="L177" s="194"/>
      <c r="M177" s="194"/>
      <c r="N177" s="194"/>
      <c r="O177" s="194"/>
      <c r="P177" s="194"/>
      <c r="Q177" s="194"/>
      <c r="R177" s="194"/>
      <c r="S177" s="194"/>
      <c r="T177" s="194"/>
    </row>
    <row r="178" spans="1:31" ht="12" customHeight="1" x14ac:dyDescent="0.2">
      <c r="A178" s="196" t="s">
        <v>32</v>
      </c>
      <c r="B178" s="194"/>
      <c r="C178" s="194"/>
      <c r="D178" s="194"/>
      <c r="E178" s="194"/>
      <c r="F178" s="194"/>
      <c r="G178" s="194"/>
      <c r="H178" s="194"/>
      <c r="I178" s="194"/>
      <c r="J178" s="194"/>
      <c r="K178" s="194"/>
      <c r="L178" s="194"/>
      <c r="M178" s="194"/>
      <c r="N178" s="194"/>
      <c r="O178" s="194"/>
      <c r="P178" s="194"/>
      <c r="Q178" s="194"/>
      <c r="R178" s="194"/>
      <c r="S178" s="194"/>
      <c r="T178" s="194"/>
    </row>
    <row r="179" spans="1:31" ht="12" customHeight="1" x14ac:dyDescent="0.2">
      <c r="A179" s="189" t="s">
        <v>41</v>
      </c>
      <c r="B179" s="197">
        <v>165.46964199999999</v>
      </c>
      <c r="C179" s="197">
        <v>186.096611</v>
      </c>
      <c r="D179" s="197">
        <v>300.84189300000003</v>
      </c>
      <c r="E179" s="197">
        <v>213.544085</v>
      </c>
      <c r="F179" s="197">
        <v>175.08488500000001</v>
      </c>
      <c r="G179" s="197"/>
      <c r="H179" s="197"/>
      <c r="I179" s="197"/>
      <c r="J179" s="197"/>
      <c r="K179" s="197"/>
      <c r="L179" s="197"/>
      <c r="M179" s="197"/>
      <c r="N179" s="197"/>
      <c r="O179" s="197"/>
      <c r="P179" s="197"/>
      <c r="Q179" s="197"/>
      <c r="R179" s="197"/>
      <c r="S179" s="197"/>
      <c r="T179" s="197"/>
      <c r="V179" s="228"/>
      <c r="W179" s="228"/>
      <c r="X179" s="228"/>
      <c r="Y179" s="228"/>
      <c r="Z179" s="228"/>
      <c r="AA179" s="228"/>
      <c r="AB179" s="228"/>
      <c r="AC179" s="228"/>
      <c r="AD179" s="228"/>
      <c r="AE179" s="228"/>
    </row>
    <row r="180" spans="1:31" ht="12" customHeight="1" x14ac:dyDescent="0.2">
      <c r="A180" s="191" t="s">
        <v>42</v>
      </c>
      <c r="B180" s="198">
        <v>505.53945800000002</v>
      </c>
      <c r="C180" s="198">
        <v>691.58141699999999</v>
      </c>
      <c r="D180" s="198">
        <v>786.73639400000002</v>
      </c>
      <c r="E180" s="198">
        <v>745.06526399999996</v>
      </c>
      <c r="F180" s="198">
        <v>760.908143</v>
      </c>
      <c r="G180" s="198"/>
      <c r="H180" s="198"/>
      <c r="I180" s="198"/>
      <c r="J180" s="198"/>
      <c r="K180" s="198"/>
      <c r="L180" s="198"/>
      <c r="M180" s="198"/>
      <c r="N180" s="198"/>
      <c r="O180" s="198"/>
      <c r="P180" s="198"/>
      <c r="Q180" s="198"/>
      <c r="R180" s="198"/>
      <c r="S180" s="198"/>
      <c r="T180" s="198"/>
      <c r="V180" s="228"/>
      <c r="W180" s="228"/>
      <c r="X180" s="228"/>
      <c r="Y180" s="228"/>
      <c r="Z180" s="228"/>
      <c r="AA180" s="228"/>
      <c r="AB180" s="228"/>
      <c r="AC180" s="228"/>
      <c r="AD180" s="228"/>
      <c r="AE180" s="228"/>
    </row>
    <row r="181" spans="1:31" ht="12" customHeight="1" x14ac:dyDescent="0.2">
      <c r="A181" s="189" t="s">
        <v>56</v>
      </c>
      <c r="B181" s="197">
        <v>658.465733</v>
      </c>
      <c r="C181" s="197">
        <v>681.93491400000005</v>
      </c>
      <c r="D181" s="197">
        <v>699.99230399999999</v>
      </c>
      <c r="E181" s="197">
        <v>907.47072800000001</v>
      </c>
      <c r="F181" s="197">
        <v>795.16028400000005</v>
      </c>
      <c r="G181" s="197"/>
      <c r="H181" s="197"/>
      <c r="I181" s="197"/>
      <c r="J181" s="197"/>
      <c r="K181" s="197"/>
      <c r="L181" s="197"/>
      <c r="M181" s="197"/>
      <c r="N181" s="197"/>
      <c r="O181" s="197"/>
      <c r="P181" s="197"/>
      <c r="Q181" s="197"/>
      <c r="R181" s="197"/>
      <c r="S181" s="197"/>
      <c r="T181" s="197"/>
      <c r="V181" s="228"/>
      <c r="W181" s="228"/>
      <c r="X181" s="228"/>
      <c r="Y181" s="228"/>
      <c r="Z181" s="228"/>
      <c r="AA181" s="228"/>
      <c r="AB181" s="228"/>
      <c r="AC181" s="228"/>
      <c r="AD181" s="228"/>
      <c r="AE181" s="228"/>
    </row>
    <row r="182" spans="1:31" ht="12" customHeight="1" x14ac:dyDescent="0.2">
      <c r="A182" s="191" t="s">
        <v>45</v>
      </c>
      <c r="B182" s="198">
        <v>535.30480399999999</v>
      </c>
      <c r="C182" s="198">
        <v>526.36865799999998</v>
      </c>
      <c r="D182" s="198">
        <v>579.064256</v>
      </c>
      <c r="E182" s="198">
        <v>536.959879</v>
      </c>
      <c r="F182" s="198">
        <v>635.32266900000002</v>
      </c>
      <c r="G182" s="198"/>
      <c r="H182" s="198"/>
      <c r="I182" s="198"/>
      <c r="J182" s="198"/>
      <c r="K182" s="198"/>
      <c r="L182" s="198"/>
      <c r="M182" s="198"/>
      <c r="N182" s="198"/>
      <c r="O182" s="198"/>
      <c r="P182" s="198"/>
      <c r="Q182" s="198"/>
      <c r="R182" s="198"/>
      <c r="S182" s="198"/>
      <c r="T182" s="198"/>
      <c r="V182" s="228"/>
      <c r="W182" s="228"/>
      <c r="X182" s="228"/>
      <c r="Y182" s="228"/>
      <c r="Z182" s="228"/>
      <c r="AA182" s="228"/>
      <c r="AB182" s="228"/>
      <c r="AC182" s="228"/>
      <c r="AD182" s="228"/>
      <c r="AE182" s="228"/>
    </row>
    <row r="183" spans="1:31" ht="12" customHeight="1" x14ac:dyDescent="0.2">
      <c r="A183" s="189" t="s">
        <v>55</v>
      </c>
      <c r="B183" s="197">
        <v>2368.4641109999998</v>
      </c>
      <c r="C183" s="197">
        <v>2353.6185909999999</v>
      </c>
      <c r="D183" s="197">
        <v>2810.5019929999999</v>
      </c>
      <c r="E183" s="197">
        <v>2529.8894399999999</v>
      </c>
      <c r="F183" s="197">
        <v>840.65446999999995</v>
      </c>
      <c r="G183" s="197"/>
      <c r="H183" s="197"/>
      <c r="I183" s="197"/>
      <c r="J183" s="197"/>
      <c r="K183" s="197"/>
      <c r="L183" s="197"/>
      <c r="M183" s="197"/>
      <c r="N183" s="197"/>
      <c r="O183" s="197"/>
      <c r="P183" s="197"/>
      <c r="Q183" s="197"/>
      <c r="R183" s="197"/>
      <c r="S183" s="197"/>
      <c r="T183" s="197"/>
      <c r="V183" s="228"/>
      <c r="W183" s="228"/>
      <c r="X183" s="228"/>
      <c r="Y183" s="228"/>
      <c r="Z183" s="228"/>
      <c r="AA183" s="228"/>
      <c r="AB183" s="228"/>
      <c r="AC183" s="228"/>
      <c r="AD183" s="228"/>
      <c r="AE183" s="228"/>
    </row>
    <row r="184" spans="1:31" ht="12" customHeight="1" x14ac:dyDescent="0.2">
      <c r="A184" s="191" t="s">
        <v>43</v>
      </c>
      <c r="B184" s="198">
        <v>1945.2390399999999</v>
      </c>
      <c r="C184" s="198">
        <v>2120.074666</v>
      </c>
      <c r="D184" s="198">
        <v>2177.7356199999999</v>
      </c>
      <c r="E184" s="198">
        <v>2230.4741530000001</v>
      </c>
      <c r="F184" s="198">
        <v>2939.3173740000002</v>
      </c>
      <c r="G184" s="198"/>
      <c r="H184" s="198"/>
      <c r="I184" s="198"/>
      <c r="J184" s="198"/>
      <c r="K184" s="198"/>
      <c r="L184" s="198"/>
      <c r="M184" s="198"/>
      <c r="N184" s="198"/>
      <c r="O184" s="198"/>
      <c r="P184" s="198"/>
      <c r="Q184" s="198"/>
      <c r="R184" s="198"/>
      <c r="S184" s="198"/>
      <c r="T184" s="198"/>
      <c r="V184" s="228"/>
      <c r="W184" s="228"/>
      <c r="X184" s="228"/>
      <c r="Y184" s="228"/>
      <c r="Z184" s="228"/>
      <c r="AA184" s="228"/>
      <c r="AB184" s="228"/>
      <c r="AC184" s="228"/>
      <c r="AD184" s="228"/>
      <c r="AE184" s="228"/>
    </row>
    <row r="185" spans="1:31" ht="12" customHeight="1" x14ac:dyDescent="0.2">
      <c r="A185" s="189" t="s">
        <v>40</v>
      </c>
      <c r="B185" s="197">
        <v>589.71946800000001</v>
      </c>
      <c r="C185" s="197">
        <v>693.32311000000004</v>
      </c>
      <c r="D185" s="197">
        <v>783.06271700000002</v>
      </c>
      <c r="E185" s="197">
        <v>896.971363</v>
      </c>
      <c r="F185" s="197">
        <v>922.96804999999995</v>
      </c>
      <c r="G185" s="197"/>
      <c r="H185" s="197"/>
      <c r="I185" s="197"/>
      <c r="J185" s="197"/>
      <c r="K185" s="197"/>
      <c r="L185" s="197"/>
      <c r="M185" s="197"/>
      <c r="N185" s="197"/>
      <c r="O185" s="197"/>
      <c r="P185" s="197"/>
      <c r="Q185" s="197"/>
      <c r="R185" s="197"/>
      <c r="S185" s="197"/>
      <c r="T185" s="197"/>
      <c r="V185" s="228"/>
      <c r="W185" s="228"/>
      <c r="X185" s="228"/>
      <c r="Y185" s="228"/>
      <c r="Z185" s="228"/>
      <c r="AA185" s="228"/>
      <c r="AB185" s="228"/>
      <c r="AC185" s="228"/>
      <c r="AD185" s="228"/>
      <c r="AE185" s="228"/>
    </row>
    <row r="186" spans="1:31" ht="12" customHeight="1" x14ac:dyDescent="0.2">
      <c r="A186" s="191" t="s">
        <v>44</v>
      </c>
      <c r="B186" s="198">
        <v>166.53846999999999</v>
      </c>
      <c r="C186" s="198">
        <v>161.289153</v>
      </c>
      <c r="D186" s="198">
        <v>159.578496</v>
      </c>
      <c r="E186" s="198">
        <v>143.69352499999999</v>
      </c>
      <c r="F186" s="198">
        <v>154.63670999999999</v>
      </c>
      <c r="G186" s="198"/>
      <c r="H186" s="198"/>
      <c r="I186" s="198"/>
      <c r="J186" s="198"/>
      <c r="K186" s="198"/>
      <c r="L186" s="198"/>
      <c r="M186" s="198"/>
      <c r="N186" s="198"/>
      <c r="O186" s="198"/>
      <c r="P186" s="198"/>
      <c r="Q186" s="198"/>
      <c r="R186" s="198"/>
      <c r="S186" s="198"/>
      <c r="T186" s="198"/>
      <c r="V186" s="228"/>
      <c r="W186" s="228"/>
      <c r="X186" s="228"/>
      <c r="Y186" s="228"/>
      <c r="Z186" s="228"/>
      <c r="AA186" s="228"/>
      <c r="AB186" s="228"/>
      <c r="AC186" s="228"/>
      <c r="AD186" s="228"/>
      <c r="AE186" s="228"/>
    </row>
    <row r="187" spans="1:31" ht="12" customHeight="1" x14ac:dyDescent="0.2">
      <c r="A187" s="189" t="s">
        <v>52</v>
      </c>
      <c r="B187" s="197">
        <v>91.858068000000003</v>
      </c>
      <c r="C187" s="197">
        <v>104.49523600000001</v>
      </c>
      <c r="D187" s="197">
        <v>108.922871</v>
      </c>
      <c r="E187" s="197">
        <v>108.733131</v>
      </c>
      <c r="F187" s="197">
        <v>92.584729999999993</v>
      </c>
      <c r="G187" s="197"/>
      <c r="H187" s="197"/>
      <c r="I187" s="197"/>
      <c r="J187" s="197"/>
      <c r="K187" s="197"/>
      <c r="L187" s="197"/>
      <c r="M187" s="197"/>
      <c r="N187" s="197"/>
      <c r="O187" s="197"/>
      <c r="P187" s="197"/>
      <c r="Q187" s="197"/>
      <c r="R187" s="197"/>
      <c r="S187" s="197"/>
      <c r="T187" s="197"/>
      <c r="V187" s="228"/>
      <c r="W187" s="228"/>
      <c r="X187" s="228"/>
      <c r="Y187" s="228"/>
      <c r="Z187" s="228"/>
      <c r="AA187" s="228"/>
      <c r="AB187" s="228"/>
      <c r="AC187" s="228"/>
      <c r="AD187" s="228"/>
      <c r="AE187" s="228"/>
    </row>
    <row r="188" spans="1:31" ht="12" customHeight="1" x14ac:dyDescent="0.2">
      <c r="A188" s="191" t="s">
        <v>50</v>
      </c>
      <c r="B188" s="198">
        <v>774.29729499999996</v>
      </c>
      <c r="C188" s="198">
        <v>769.92139299999997</v>
      </c>
      <c r="D188" s="198">
        <v>676.97233100000005</v>
      </c>
      <c r="E188" s="198">
        <v>765.35378000000003</v>
      </c>
      <c r="F188" s="198">
        <v>688.03005199999996</v>
      </c>
      <c r="G188" s="198"/>
      <c r="H188" s="198"/>
      <c r="I188" s="198"/>
      <c r="J188" s="198"/>
      <c r="K188" s="198"/>
      <c r="L188" s="198"/>
      <c r="M188" s="198"/>
      <c r="N188" s="198"/>
      <c r="O188" s="198"/>
      <c r="P188" s="198"/>
      <c r="Q188" s="198"/>
      <c r="R188" s="198"/>
      <c r="S188" s="198"/>
      <c r="T188" s="198"/>
      <c r="V188" s="228"/>
      <c r="W188" s="228"/>
      <c r="X188" s="228"/>
      <c r="Y188" s="228"/>
      <c r="Z188" s="228"/>
      <c r="AA188" s="228"/>
      <c r="AB188" s="228"/>
      <c r="AC188" s="228"/>
      <c r="AD188" s="228"/>
      <c r="AE188" s="228"/>
    </row>
    <row r="189" spans="1:31" ht="12" customHeight="1" x14ac:dyDescent="0.2">
      <c r="A189" s="189" t="s">
        <v>39</v>
      </c>
      <c r="B189" s="197">
        <v>1189.1199120000001</v>
      </c>
      <c r="C189" s="197">
        <v>1175.897827</v>
      </c>
      <c r="D189" s="197">
        <v>1381.882713</v>
      </c>
      <c r="E189" s="197">
        <v>1480.9216799999999</v>
      </c>
      <c r="F189" s="197">
        <v>1411.0550000000001</v>
      </c>
      <c r="G189" s="197"/>
      <c r="H189" s="197"/>
      <c r="I189" s="197"/>
      <c r="J189" s="197"/>
      <c r="K189" s="197"/>
      <c r="L189" s="197"/>
      <c r="M189" s="197"/>
      <c r="N189" s="197"/>
      <c r="O189" s="197"/>
      <c r="P189" s="197"/>
      <c r="Q189" s="197"/>
      <c r="R189" s="197"/>
      <c r="S189" s="197"/>
      <c r="T189" s="197"/>
      <c r="V189" s="228"/>
      <c r="W189" s="228"/>
      <c r="X189" s="228"/>
      <c r="Y189" s="228"/>
      <c r="Z189" s="228"/>
      <c r="AA189" s="228"/>
      <c r="AB189" s="228"/>
      <c r="AC189" s="228"/>
      <c r="AD189" s="228"/>
      <c r="AE189" s="228"/>
    </row>
    <row r="190" spans="1:31" ht="12" customHeight="1" x14ac:dyDescent="0.2">
      <c r="A190" s="191" t="s">
        <v>57</v>
      </c>
      <c r="B190" s="198">
        <v>109.38959199999999</v>
      </c>
      <c r="C190" s="198">
        <v>113.757154</v>
      </c>
      <c r="D190" s="198">
        <v>107.55116099999999</v>
      </c>
      <c r="E190" s="198">
        <v>111.84897599999999</v>
      </c>
      <c r="F190" s="198">
        <v>158.33121800000001</v>
      </c>
      <c r="G190" s="198"/>
      <c r="H190" s="198"/>
      <c r="I190" s="198"/>
      <c r="J190" s="198"/>
      <c r="K190" s="198"/>
      <c r="L190" s="198"/>
      <c r="M190" s="198"/>
      <c r="N190" s="198"/>
      <c r="O190" s="198"/>
      <c r="P190" s="198"/>
      <c r="Q190" s="198"/>
      <c r="R190" s="198"/>
      <c r="S190" s="198"/>
      <c r="T190" s="198"/>
      <c r="V190" s="228"/>
      <c r="W190" s="228"/>
      <c r="X190" s="228"/>
      <c r="Y190" s="228"/>
      <c r="Z190" s="228"/>
      <c r="AA190" s="228"/>
      <c r="AB190" s="228"/>
      <c r="AC190" s="228"/>
      <c r="AD190" s="228"/>
      <c r="AE190" s="228"/>
    </row>
    <row r="191" spans="1:31" ht="12" customHeight="1" x14ac:dyDescent="0.2">
      <c r="A191" s="189" t="s">
        <v>49</v>
      </c>
      <c r="B191" s="197">
        <v>166.09689800000001</v>
      </c>
      <c r="C191" s="197">
        <v>198.78387499999999</v>
      </c>
      <c r="D191" s="197">
        <v>186.970236</v>
      </c>
      <c r="E191" s="197">
        <v>190.25404</v>
      </c>
      <c r="F191" s="197">
        <v>198.47874200000001</v>
      </c>
      <c r="G191" s="197"/>
      <c r="H191" s="197"/>
      <c r="I191" s="197"/>
      <c r="J191" s="197"/>
      <c r="K191" s="197"/>
      <c r="L191" s="197"/>
      <c r="M191" s="197"/>
      <c r="N191" s="197"/>
      <c r="O191" s="197"/>
      <c r="P191" s="197"/>
      <c r="Q191" s="197"/>
      <c r="R191" s="197"/>
      <c r="S191" s="197"/>
      <c r="T191" s="197"/>
      <c r="V191" s="228"/>
      <c r="W191" s="228"/>
      <c r="X191" s="228"/>
      <c r="Y191" s="228"/>
      <c r="Z191" s="228"/>
      <c r="AA191" s="228"/>
      <c r="AB191" s="228"/>
      <c r="AC191" s="228"/>
      <c r="AD191" s="228"/>
      <c r="AE191" s="228"/>
    </row>
    <row r="192" spans="1:31" ht="12" customHeight="1" x14ac:dyDescent="0.2">
      <c r="A192" s="191" t="s">
        <v>46</v>
      </c>
      <c r="B192" s="198">
        <v>4.3996050000000002</v>
      </c>
      <c r="C192" s="198">
        <v>7.5961220000000003</v>
      </c>
      <c r="D192" s="198">
        <v>13.371593000000001</v>
      </c>
      <c r="E192" s="198">
        <v>21.260437</v>
      </c>
      <c r="F192" s="198">
        <v>16.947420000000001</v>
      </c>
      <c r="G192" s="198"/>
      <c r="H192" s="198"/>
      <c r="I192" s="198"/>
      <c r="J192" s="198"/>
      <c r="K192" s="198"/>
      <c r="L192" s="198"/>
      <c r="M192" s="198"/>
      <c r="N192" s="198"/>
      <c r="O192" s="198"/>
      <c r="P192" s="198"/>
      <c r="Q192" s="198"/>
      <c r="R192" s="198"/>
      <c r="S192" s="198"/>
      <c r="T192" s="198"/>
      <c r="V192" s="228"/>
      <c r="W192" s="228"/>
      <c r="X192" s="228"/>
      <c r="Y192" s="228"/>
      <c r="Z192" s="228"/>
      <c r="AA192" s="228"/>
      <c r="AB192" s="228"/>
      <c r="AC192" s="228"/>
      <c r="AD192" s="228"/>
      <c r="AE192" s="228"/>
    </row>
    <row r="193" spans="1:31" ht="12" customHeight="1" x14ac:dyDescent="0.2">
      <c r="A193" s="189" t="s">
        <v>48</v>
      </c>
      <c r="B193" s="197">
        <v>617.76157999999998</v>
      </c>
      <c r="C193" s="197">
        <v>780.13695700000005</v>
      </c>
      <c r="D193" s="197">
        <v>763.52070900000001</v>
      </c>
      <c r="E193" s="197">
        <v>893.08362399999999</v>
      </c>
      <c r="F193" s="197">
        <v>878.65213000000006</v>
      </c>
      <c r="G193" s="197"/>
      <c r="H193" s="197"/>
      <c r="I193" s="197"/>
      <c r="J193" s="197"/>
      <c r="K193" s="197"/>
      <c r="L193" s="197"/>
      <c r="M193" s="197"/>
      <c r="N193" s="197"/>
      <c r="O193" s="197"/>
      <c r="P193" s="197"/>
      <c r="Q193" s="197"/>
      <c r="R193" s="197"/>
      <c r="S193" s="197"/>
      <c r="T193" s="197"/>
      <c r="V193" s="228"/>
      <c r="W193" s="228"/>
      <c r="X193" s="228"/>
      <c r="Y193" s="228"/>
      <c r="Z193" s="228"/>
      <c r="AA193" s="228"/>
      <c r="AB193" s="228"/>
      <c r="AC193" s="228"/>
      <c r="AD193" s="228"/>
      <c r="AE193" s="228"/>
    </row>
    <row r="194" spans="1:31" ht="12" customHeight="1" x14ac:dyDescent="0.2">
      <c r="A194" s="191" t="s">
        <v>38</v>
      </c>
      <c r="B194" s="198">
        <v>2822.8838070000002</v>
      </c>
      <c r="C194" s="198">
        <v>3397.5481759999998</v>
      </c>
      <c r="D194" s="198">
        <v>3090.4130869999999</v>
      </c>
      <c r="E194" s="198">
        <v>4074.3496270000001</v>
      </c>
      <c r="F194" s="198">
        <v>3735.6108429999999</v>
      </c>
      <c r="G194" s="198"/>
      <c r="H194" s="198"/>
      <c r="I194" s="198"/>
      <c r="J194" s="198"/>
      <c r="K194" s="198"/>
      <c r="L194" s="198"/>
      <c r="M194" s="198"/>
      <c r="N194" s="198"/>
      <c r="O194" s="198"/>
      <c r="P194" s="198"/>
      <c r="Q194" s="198"/>
      <c r="R194" s="198"/>
      <c r="S194" s="198"/>
      <c r="T194" s="198"/>
      <c r="V194" s="228"/>
      <c r="W194" s="228"/>
      <c r="X194" s="228"/>
      <c r="Y194" s="228"/>
      <c r="Z194" s="228"/>
      <c r="AA194" s="228"/>
      <c r="AB194" s="228"/>
      <c r="AC194" s="228"/>
      <c r="AD194" s="228"/>
      <c r="AE194" s="228"/>
    </row>
    <row r="195" spans="1:31" ht="12" customHeight="1" x14ac:dyDescent="0.2">
      <c r="A195" s="189" t="s">
        <v>37</v>
      </c>
      <c r="B195" s="197">
        <v>633.17290400000002</v>
      </c>
      <c r="C195" s="197">
        <v>551.78515600000003</v>
      </c>
      <c r="D195" s="197">
        <v>611.66399699999999</v>
      </c>
      <c r="E195" s="197">
        <v>676.20771500000001</v>
      </c>
      <c r="F195" s="197">
        <v>655.05141400000002</v>
      </c>
      <c r="G195" s="197"/>
      <c r="H195" s="197"/>
      <c r="I195" s="197"/>
      <c r="J195" s="197"/>
      <c r="K195" s="197"/>
      <c r="L195" s="197"/>
      <c r="M195" s="197"/>
      <c r="N195" s="197"/>
      <c r="O195" s="197"/>
      <c r="P195" s="197"/>
      <c r="Q195" s="197"/>
      <c r="R195" s="197"/>
      <c r="S195" s="197"/>
      <c r="T195" s="197"/>
      <c r="V195" s="228"/>
      <c r="W195" s="228"/>
      <c r="X195" s="228"/>
      <c r="Y195" s="228"/>
      <c r="Z195" s="228"/>
      <c r="AA195" s="228"/>
      <c r="AB195" s="228"/>
      <c r="AC195" s="228"/>
      <c r="AD195" s="228"/>
      <c r="AE195" s="228"/>
    </row>
    <row r="196" spans="1:31" ht="12" customHeight="1" x14ac:dyDescent="0.2">
      <c r="A196" s="191" t="s">
        <v>54</v>
      </c>
      <c r="B196" s="198">
        <v>297.59840100000002</v>
      </c>
      <c r="C196" s="198">
        <v>376.52372300000002</v>
      </c>
      <c r="D196" s="198">
        <v>319.39154300000001</v>
      </c>
      <c r="E196" s="198">
        <v>337.43418700000001</v>
      </c>
      <c r="F196" s="198">
        <v>404.27765699999998</v>
      </c>
      <c r="G196" s="198"/>
      <c r="H196" s="198"/>
      <c r="I196" s="198"/>
      <c r="J196" s="198"/>
      <c r="K196" s="198"/>
      <c r="L196" s="198"/>
      <c r="M196" s="198"/>
      <c r="N196" s="198"/>
      <c r="O196" s="198"/>
      <c r="P196" s="198"/>
      <c r="Q196" s="198"/>
      <c r="R196" s="198"/>
      <c r="S196" s="198"/>
      <c r="T196" s="198"/>
      <c r="V196" s="228"/>
      <c r="W196" s="228"/>
      <c r="X196" s="228"/>
      <c r="Y196" s="228"/>
      <c r="Z196" s="228"/>
      <c r="AA196" s="228"/>
      <c r="AB196" s="228"/>
      <c r="AC196" s="228"/>
      <c r="AD196" s="228"/>
      <c r="AE196" s="228"/>
    </row>
    <row r="197" spans="1:31" ht="12" customHeight="1" x14ac:dyDescent="0.2">
      <c r="A197" s="189" t="s">
        <v>59</v>
      </c>
      <c r="B197" s="197">
        <v>1.311984</v>
      </c>
      <c r="C197" s="197">
        <v>0</v>
      </c>
      <c r="D197" s="197">
        <v>21.301876</v>
      </c>
      <c r="E197" s="197">
        <v>17.076367999999999</v>
      </c>
      <c r="F197" s="197">
        <v>0</v>
      </c>
      <c r="G197" s="197"/>
      <c r="H197" s="197"/>
      <c r="I197" s="197"/>
      <c r="J197" s="197"/>
      <c r="K197" s="197"/>
      <c r="L197" s="197"/>
      <c r="M197" s="197"/>
      <c r="N197" s="197"/>
      <c r="O197" s="197"/>
      <c r="P197" s="197"/>
      <c r="Q197" s="197"/>
      <c r="R197" s="197"/>
      <c r="S197" s="197"/>
      <c r="T197" s="197"/>
      <c r="V197" s="228"/>
      <c r="W197" s="228"/>
      <c r="X197" s="228"/>
      <c r="Y197" s="228"/>
      <c r="Z197" s="228"/>
      <c r="AA197" s="228"/>
      <c r="AB197" s="228"/>
      <c r="AC197" s="228"/>
      <c r="AD197" s="228"/>
      <c r="AE197" s="228"/>
    </row>
    <row r="198" spans="1:31" ht="12" customHeight="1" x14ac:dyDescent="0.2">
      <c r="A198" s="191" t="s">
        <v>47</v>
      </c>
      <c r="B198" s="198">
        <v>124.86816899999999</v>
      </c>
      <c r="C198" s="198">
        <v>138.25835799999999</v>
      </c>
      <c r="D198" s="198">
        <v>197.19789399999999</v>
      </c>
      <c r="E198" s="198">
        <v>210.49439000000001</v>
      </c>
      <c r="F198" s="198">
        <v>195.43947499999999</v>
      </c>
      <c r="G198" s="198"/>
      <c r="H198" s="198"/>
      <c r="I198" s="198"/>
      <c r="J198" s="198"/>
      <c r="K198" s="198"/>
      <c r="L198" s="198"/>
      <c r="M198" s="198"/>
      <c r="N198" s="198"/>
      <c r="O198" s="198"/>
      <c r="P198" s="198"/>
      <c r="Q198" s="198"/>
      <c r="R198" s="198"/>
      <c r="S198" s="198"/>
      <c r="T198" s="198"/>
      <c r="V198" s="228"/>
      <c r="W198" s="228"/>
      <c r="X198" s="228"/>
      <c r="Y198" s="228"/>
      <c r="Z198" s="228"/>
      <c r="AA198" s="228"/>
      <c r="AB198" s="228"/>
      <c r="AC198" s="228"/>
      <c r="AD198" s="228"/>
      <c r="AE198" s="228"/>
    </row>
    <row r="199" spans="1:31" ht="12" customHeight="1" x14ac:dyDescent="0.2">
      <c r="A199" s="189" t="s">
        <v>53</v>
      </c>
      <c r="B199" s="197">
        <v>4.2713710000000003</v>
      </c>
      <c r="C199" s="197">
        <v>5.4880810000000002</v>
      </c>
      <c r="D199" s="197">
        <v>7.0966240000000003</v>
      </c>
      <c r="E199" s="197">
        <v>5.0247029999999997</v>
      </c>
      <c r="F199" s="197">
        <v>5.3691089999999999</v>
      </c>
      <c r="G199" s="197"/>
      <c r="H199" s="197"/>
      <c r="I199" s="197"/>
      <c r="J199" s="197"/>
      <c r="K199" s="197"/>
      <c r="L199" s="197"/>
      <c r="M199" s="197"/>
      <c r="N199" s="197"/>
      <c r="O199" s="197"/>
      <c r="P199" s="197"/>
      <c r="Q199" s="197"/>
      <c r="R199" s="197"/>
      <c r="S199" s="197"/>
      <c r="T199" s="197"/>
      <c r="V199" s="228"/>
      <c r="W199" s="228"/>
      <c r="X199" s="228"/>
      <c r="Y199" s="228"/>
      <c r="Z199" s="228"/>
      <c r="AA199" s="228"/>
      <c r="AB199" s="228"/>
      <c r="AC199" s="228"/>
      <c r="AD199" s="228"/>
      <c r="AE199" s="228"/>
    </row>
    <row r="200" spans="1:31" ht="12" customHeight="1" x14ac:dyDescent="0.2">
      <c r="A200" s="191" t="s">
        <v>51</v>
      </c>
      <c r="B200" s="198">
        <v>7.0731820000000001</v>
      </c>
      <c r="C200" s="198">
        <v>9.2943490000000004</v>
      </c>
      <c r="D200" s="198">
        <v>0</v>
      </c>
      <c r="E200" s="198">
        <v>0</v>
      </c>
      <c r="F200" s="198">
        <v>2.4816069999999999</v>
      </c>
      <c r="G200" s="198"/>
      <c r="H200" s="198"/>
      <c r="I200" s="198"/>
      <c r="J200" s="198"/>
      <c r="K200" s="198"/>
      <c r="L200" s="198"/>
      <c r="M200" s="198"/>
      <c r="N200" s="198"/>
      <c r="O200" s="198"/>
      <c r="P200" s="198"/>
      <c r="Q200" s="198"/>
      <c r="R200" s="198"/>
      <c r="S200" s="198"/>
      <c r="T200" s="198"/>
      <c r="V200" s="228"/>
      <c r="W200" s="228"/>
      <c r="X200" s="228"/>
      <c r="Y200" s="228"/>
      <c r="Z200" s="228"/>
      <c r="AA200" s="228"/>
      <c r="AB200" s="228"/>
      <c r="AC200" s="228"/>
      <c r="AD200" s="228"/>
      <c r="AE200" s="228"/>
    </row>
    <row r="201" spans="1:31" ht="12" customHeight="1" x14ac:dyDescent="0.2">
      <c r="A201" s="204" t="s">
        <v>58</v>
      </c>
      <c r="B201" s="206">
        <v>19.315892999999999</v>
      </c>
      <c r="C201" s="206">
        <v>66.295122000000006</v>
      </c>
      <c r="D201" s="206">
        <v>90.948999000000001</v>
      </c>
      <c r="E201" s="206">
        <v>130.18061700000001</v>
      </c>
      <c r="F201" s="206">
        <v>192.176546</v>
      </c>
      <c r="G201" s="206"/>
      <c r="H201" s="206"/>
      <c r="I201" s="206"/>
      <c r="J201" s="206"/>
      <c r="K201" s="206"/>
      <c r="L201" s="206"/>
      <c r="M201" s="206"/>
      <c r="N201" s="206"/>
      <c r="O201" s="206"/>
      <c r="P201" s="206"/>
      <c r="Q201" s="206"/>
      <c r="R201" s="206"/>
      <c r="S201" s="206"/>
      <c r="T201" s="206"/>
      <c r="V201" s="228"/>
      <c r="W201" s="228"/>
      <c r="X201" s="228"/>
      <c r="Y201" s="228"/>
      <c r="Z201" s="228"/>
      <c r="AA201" s="228"/>
      <c r="AB201" s="228"/>
      <c r="AC201" s="228"/>
      <c r="AD201" s="228"/>
      <c r="AE201" s="228"/>
    </row>
    <row r="204" spans="1:31" ht="12" customHeight="1" x14ac:dyDescent="0.2">
      <c r="A204" s="2" t="s">
        <v>597</v>
      </c>
    </row>
    <row r="205" spans="1:31" ht="12" customHeight="1" x14ac:dyDescent="0.2">
      <c r="A205" s="5" t="s">
        <v>118</v>
      </c>
      <c r="B205" s="6">
        <f>B225/B$39</f>
        <v>8.9101142340487858E-3</v>
      </c>
      <c r="C205" s="6">
        <f t="shared" ref="C205:T205" si="11">C225/C$39</f>
        <v>7.8481232211550355E-3</v>
      </c>
      <c r="D205" s="6">
        <f t="shared" si="11"/>
        <v>8.7536257650886514E-3</v>
      </c>
      <c r="E205" s="6">
        <f t="shared" si="11"/>
        <v>8.3960540266351646E-3</v>
      </c>
      <c r="F205" s="6">
        <f t="shared" si="11"/>
        <v>8.0124537503227563E-3</v>
      </c>
      <c r="G205" s="6"/>
      <c r="H205" s="6"/>
      <c r="I205" s="6"/>
      <c r="J205" s="6"/>
      <c r="K205" s="6"/>
      <c r="L205" s="6"/>
      <c r="M205" s="6"/>
      <c r="N205" s="6"/>
      <c r="O205" s="6"/>
      <c r="P205" s="6"/>
      <c r="Q205" s="6"/>
      <c r="R205" s="6"/>
      <c r="S205" s="6"/>
      <c r="T205" s="6"/>
    </row>
    <row r="206" spans="1:31" ht="12" customHeight="1" x14ac:dyDescent="0.2">
      <c r="A206" s="5" t="s">
        <v>119</v>
      </c>
      <c r="B206" s="6">
        <f>B215/B$29</f>
        <v>6.47100229197352E-3</v>
      </c>
      <c r="C206" s="6">
        <f t="shared" ref="C206:T206" si="12">C215/C$29</f>
        <v>9.0587385701475197E-3</v>
      </c>
      <c r="D206" s="6">
        <f t="shared" si="12"/>
        <v>4.9505339112941348E-3</v>
      </c>
      <c r="E206" s="6">
        <f t="shared" si="12"/>
        <v>5.0026102098865849E-3</v>
      </c>
      <c r="F206" s="6">
        <f t="shared" si="12"/>
        <v>2.2752822245728468E-2</v>
      </c>
      <c r="G206" s="6"/>
      <c r="H206" s="6"/>
      <c r="I206" s="6"/>
      <c r="J206" s="6"/>
      <c r="K206" s="6"/>
      <c r="L206" s="6"/>
      <c r="M206" s="6"/>
      <c r="N206" s="6"/>
      <c r="O206" s="6"/>
      <c r="P206" s="6"/>
      <c r="Q206" s="6"/>
      <c r="R206" s="6"/>
      <c r="S206" s="6"/>
      <c r="T206" s="6"/>
    </row>
    <row r="207" spans="1:31" ht="12" customHeight="1" x14ac:dyDescent="0.2">
      <c r="A207" s="2" t="s">
        <v>614</v>
      </c>
    </row>
    <row r="208" spans="1:31" ht="12" customHeight="1" x14ac:dyDescent="0.2">
      <c r="A208" s="193" t="s">
        <v>14</v>
      </c>
      <c r="B208" s="194" t="s">
        <v>15</v>
      </c>
      <c r="C208" s="194" t="s">
        <v>16</v>
      </c>
      <c r="D208" s="194" t="s">
        <v>17</v>
      </c>
      <c r="E208" s="194" t="s">
        <v>18</v>
      </c>
      <c r="F208" s="194" t="s">
        <v>19</v>
      </c>
      <c r="G208" s="194"/>
      <c r="H208" s="194"/>
      <c r="I208" s="194"/>
      <c r="J208" s="194"/>
      <c r="K208" s="194"/>
      <c r="L208" s="194"/>
      <c r="M208" s="194"/>
      <c r="N208" s="194"/>
      <c r="O208" s="194"/>
      <c r="P208" s="194"/>
      <c r="Q208" s="194"/>
      <c r="R208" s="194"/>
      <c r="S208" s="194"/>
      <c r="T208" s="194"/>
    </row>
    <row r="209" spans="1:31" ht="12" customHeight="1" x14ac:dyDescent="0.2">
      <c r="A209" s="196" t="s">
        <v>32</v>
      </c>
      <c r="B209" s="194"/>
      <c r="C209" s="194"/>
      <c r="D209" s="194"/>
      <c r="E209" s="194"/>
      <c r="F209" s="194"/>
      <c r="G209" s="194"/>
      <c r="H209" s="194"/>
      <c r="I209" s="194"/>
      <c r="J209" s="194"/>
      <c r="K209" s="194"/>
      <c r="L209" s="194"/>
      <c r="M209" s="194"/>
      <c r="N209" s="194"/>
      <c r="O209" s="194"/>
      <c r="P209" s="194"/>
      <c r="Q209" s="194"/>
      <c r="R209" s="194"/>
      <c r="S209" s="194"/>
      <c r="T209" s="194"/>
    </row>
    <row r="210" spans="1:31" ht="12" customHeight="1" x14ac:dyDescent="0.2">
      <c r="A210" s="189" t="s">
        <v>41</v>
      </c>
      <c r="B210" s="197">
        <v>1.6862680000000001</v>
      </c>
      <c r="C210" s="197">
        <v>1.333075</v>
      </c>
      <c r="D210" s="197">
        <v>2.1765500000000002</v>
      </c>
      <c r="E210" s="197">
        <v>1.250319</v>
      </c>
      <c r="F210" s="197">
        <v>1.2452970000000001</v>
      </c>
      <c r="G210" s="197"/>
      <c r="H210" s="197"/>
      <c r="I210" s="197"/>
      <c r="J210" s="197"/>
      <c r="K210" s="197"/>
      <c r="L210" s="197"/>
      <c r="M210" s="197"/>
      <c r="N210" s="197"/>
      <c r="O210" s="197"/>
      <c r="P210" s="197"/>
      <c r="Q210" s="197"/>
      <c r="R210" s="197"/>
      <c r="S210" s="197"/>
      <c r="T210" s="197"/>
      <c r="V210" s="229"/>
      <c r="W210" s="229"/>
      <c r="X210" s="229"/>
      <c r="Y210" s="229"/>
      <c r="Z210" s="229"/>
      <c r="AA210" s="229"/>
      <c r="AB210" s="229"/>
      <c r="AC210" s="229"/>
      <c r="AD210" s="229"/>
      <c r="AE210" s="229"/>
    </row>
    <row r="211" spans="1:31" ht="12" customHeight="1" x14ac:dyDescent="0.2">
      <c r="A211" s="191" t="s">
        <v>42</v>
      </c>
      <c r="B211" s="198">
        <v>15.503755999999999</v>
      </c>
      <c r="C211" s="198">
        <v>12.092459</v>
      </c>
      <c r="D211" s="198">
        <v>16.221536</v>
      </c>
      <c r="E211" s="198">
        <v>22.435687000000001</v>
      </c>
      <c r="F211" s="198">
        <v>19.477461999999999</v>
      </c>
      <c r="G211" s="198"/>
      <c r="H211" s="198"/>
      <c r="I211" s="198"/>
      <c r="J211" s="198"/>
      <c r="K211" s="198"/>
      <c r="L211" s="198"/>
      <c r="M211" s="198"/>
      <c r="N211" s="198"/>
      <c r="O211" s="198"/>
      <c r="P211" s="198"/>
      <c r="Q211" s="198"/>
      <c r="R211" s="198"/>
      <c r="S211" s="198"/>
      <c r="T211" s="198"/>
      <c r="V211" s="229"/>
      <c r="W211" s="229"/>
      <c r="X211" s="229"/>
      <c r="Y211" s="229"/>
      <c r="Z211" s="229"/>
      <c r="AA211" s="229"/>
      <c r="AB211" s="229"/>
      <c r="AC211" s="229"/>
      <c r="AD211" s="229"/>
      <c r="AE211" s="229"/>
    </row>
    <row r="212" spans="1:31" ht="12" customHeight="1" x14ac:dyDescent="0.2">
      <c r="A212" s="189" t="s">
        <v>56</v>
      </c>
      <c r="B212" s="197">
        <v>0</v>
      </c>
      <c r="C212" s="197">
        <v>0</v>
      </c>
      <c r="D212" s="197">
        <v>0.49752000000000002</v>
      </c>
      <c r="E212" s="197">
        <v>1.1081380000000001</v>
      </c>
      <c r="F212" s="197">
        <v>0.20588200000000001</v>
      </c>
      <c r="G212" s="197"/>
      <c r="H212" s="197"/>
      <c r="I212" s="197"/>
      <c r="J212" s="197"/>
      <c r="K212" s="197"/>
      <c r="L212" s="197"/>
      <c r="M212" s="197"/>
      <c r="N212" s="197"/>
      <c r="O212" s="197"/>
      <c r="P212" s="197"/>
      <c r="Q212" s="197"/>
      <c r="R212" s="197"/>
      <c r="S212" s="197"/>
      <c r="T212" s="197"/>
      <c r="V212" s="229"/>
      <c r="W212" s="229"/>
      <c r="X212" s="229"/>
      <c r="Y212" s="229"/>
      <c r="Z212" s="229"/>
      <c r="AA212" s="229"/>
      <c r="AB212" s="229"/>
      <c r="AC212" s="229"/>
      <c r="AD212" s="229"/>
      <c r="AE212" s="229"/>
    </row>
    <row r="213" spans="1:31" ht="12" customHeight="1" x14ac:dyDescent="0.2">
      <c r="A213" s="191" t="s">
        <v>45</v>
      </c>
      <c r="B213" s="198">
        <v>0.33510899999999999</v>
      </c>
      <c r="C213" s="198">
        <v>0.370257</v>
      </c>
      <c r="D213" s="198">
        <v>4.3276810000000001</v>
      </c>
      <c r="E213" s="198">
        <v>22.556121000000001</v>
      </c>
      <c r="F213" s="198">
        <v>11.086884</v>
      </c>
      <c r="G213" s="198"/>
      <c r="H213" s="198"/>
      <c r="I213" s="198"/>
      <c r="J213" s="198"/>
      <c r="K213" s="198"/>
      <c r="L213" s="198"/>
      <c r="M213" s="198"/>
      <c r="N213" s="198"/>
      <c r="O213" s="198"/>
      <c r="P213" s="198"/>
      <c r="Q213" s="198"/>
      <c r="R213" s="198"/>
      <c r="S213" s="198"/>
      <c r="T213" s="198"/>
      <c r="V213" s="229"/>
      <c r="W213" s="229"/>
      <c r="X213" s="229"/>
      <c r="Y213" s="229"/>
      <c r="Z213" s="229"/>
      <c r="AA213" s="229"/>
      <c r="AB213" s="229"/>
      <c r="AC213" s="229"/>
      <c r="AD213" s="229"/>
      <c r="AE213" s="229"/>
    </row>
    <row r="214" spans="1:31" ht="12" customHeight="1" x14ac:dyDescent="0.2">
      <c r="A214" s="189" t="s">
        <v>55</v>
      </c>
      <c r="B214" s="197">
        <v>1.292362</v>
      </c>
      <c r="C214" s="197">
        <v>2.05613</v>
      </c>
      <c r="D214" s="197">
        <v>6.6746379999999998</v>
      </c>
      <c r="E214" s="197">
        <v>63.246746999999999</v>
      </c>
      <c r="F214" s="197">
        <v>66.255955</v>
      </c>
      <c r="G214" s="197"/>
      <c r="H214" s="197"/>
      <c r="I214" s="197"/>
      <c r="J214" s="197"/>
      <c r="K214" s="197"/>
      <c r="L214" s="197"/>
      <c r="M214" s="197"/>
      <c r="N214" s="197"/>
      <c r="O214" s="197"/>
      <c r="P214" s="197"/>
      <c r="Q214" s="197"/>
      <c r="R214" s="197"/>
      <c r="S214" s="197"/>
      <c r="T214" s="197"/>
      <c r="V214" s="229"/>
      <c r="W214" s="229"/>
      <c r="X214" s="229"/>
      <c r="Y214" s="229"/>
      <c r="Z214" s="229"/>
      <c r="AA214" s="229"/>
      <c r="AB214" s="229"/>
      <c r="AC214" s="229"/>
      <c r="AD214" s="229"/>
      <c r="AE214" s="229"/>
    </row>
    <row r="215" spans="1:31" ht="12" customHeight="1" x14ac:dyDescent="0.2">
      <c r="A215" s="191" t="s">
        <v>43</v>
      </c>
      <c r="B215" s="198">
        <v>67.520161000000002</v>
      </c>
      <c r="C215" s="198">
        <v>116.250428</v>
      </c>
      <c r="D215" s="198">
        <v>68.799094999999994</v>
      </c>
      <c r="E215" s="198">
        <v>78.433211999999997</v>
      </c>
      <c r="F215" s="198">
        <v>386.54656699999998</v>
      </c>
      <c r="G215" s="198"/>
      <c r="H215" s="198"/>
      <c r="I215" s="198"/>
      <c r="J215" s="198"/>
      <c r="K215" s="198"/>
      <c r="L215" s="198"/>
      <c r="M215" s="198"/>
      <c r="N215" s="198"/>
      <c r="O215" s="198"/>
      <c r="P215" s="198"/>
      <c r="Q215" s="198"/>
      <c r="R215" s="198"/>
      <c r="S215" s="198"/>
      <c r="T215" s="198"/>
      <c r="V215" s="229"/>
      <c r="W215" s="229"/>
      <c r="X215" s="229"/>
      <c r="Y215" s="229"/>
      <c r="Z215" s="229"/>
      <c r="AA215" s="229"/>
      <c r="AB215" s="229"/>
      <c r="AC215" s="229"/>
      <c r="AD215" s="229"/>
      <c r="AE215" s="229"/>
    </row>
    <row r="216" spans="1:31" ht="12" customHeight="1" x14ac:dyDescent="0.2">
      <c r="A216" s="189" t="s">
        <v>40</v>
      </c>
      <c r="B216" s="197">
        <v>30.479602</v>
      </c>
      <c r="C216" s="197">
        <v>31.653616</v>
      </c>
      <c r="D216" s="197">
        <v>61.589091000000003</v>
      </c>
      <c r="E216" s="197">
        <v>62.704335</v>
      </c>
      <c r="F216" s="197">
        <v>60.057668</v>
      </c>
      <c r="G216" s="197"/>
      <c r="H216" s="197"/>
      <c r="I216" s="197"/>
      <c r="J216" s="197"/>
      <c r="K216" s="197"/>
      <c r="L216" s="197"/>
      <c r="M216" s="197"/>
      <c r="N216" s="197"/>
      <c r="O216" s="197"/>
      <c r="P216" s="197"/>
      <c r="Q216" s="197"/>
      <c r="R216" s="197"/>
      <c r="S216" s="197"/>
      <c r="T216" s="197"/>
      <c r="V216" s="229"/>
      <c r="W216" s="229"/>
      <c r="X216" s="229"/>
      <c r="Y216" s="229"/>
      <c r="Z216" s="229"/>
      <c r="AA216" s="229"/>
      <c r="AB216" s="229"/>
      <c r="AC216" s="229"/>
      <c r="AD216" s="229"/>
      <c r="AE216" s="229"/>
    </row>
    <row r="217" spans="1:31" ht="12" customHeight="1" x14ac:dyDescent="0.2">
      <c r="A217" s="191" t="s">
        <v>44</v>
      </c>
      <c r="B217" s="198">
        <v>1.3225560000000001</v>
      </c>
      <c r="C217" s="198">
        <v>3.7741199999999999</v>
      </c>
      <c r="D217" s="198">
        <v>7.6809149999999997</v>
      </c>
      <c r="E217" s="198">
        <v>31.989588000000001</v>
      </c>
      <c r="F217" s="198">
        <v>15.358088</v>
      </c>
      <c r="G217" s="198"/>
      <c r="H217" s="198"/>
      <c r="I217" s="198"/>
      <c r="J217" s="198"/>
      <c r="K217" s="198"/>
      <c r="L217" s="198"/>
      <c r="M217" s="198"/>
      <c r="N217" s="198"/>
      <c r="O217" s="198"/>
      <c r="P217" s="198"/>
      <c r="Q217" s="198"/>
      <c r="R217" s="198"/>
      <c r="S217" s="198"/>
      <c r="T217" s="198"/>
      <c r="V217" s="229"/>
      <c r="W217" s="229"/>
      <c r="X217" s="229"/>
      <c r="Y217" s="229"/>
      <c r="Z217" s="229"/>
      <c r="AA217" s="229"/>
      <c r="AB217" s="229"/>
      <c r="AC217" s="229"/>
      <c r="AD217" s="229"/>
      <c r="AE217" s="229"/>
    </row>
    <row r="218" spans="1:31" ht="12" customHeight="1" x14ac:dyDescent="0.2">
      <c r="A218" s="189" t="s">
        <v>52</v>
      </c>
      <c r="B218" s="197">
        <v>11.501253</v>
      </c>
      <c r="C218" s="197">
        <v>17.736577</v>
      </c>
      <c r="D218" s="197">
        <v>11.460822</v>
      </c>
      <c r="E218" s="197">
        <v>11.395783</v>
      </c>
      <c r="F218" s="197">
        <v>8.9404620000000001</v>
      </c>
      <c r="G218" s="197"/>
      <c r="H218" s="197"/>
      <c r="I218" s="197"/>
      <c r="J218" s="197"/>
      <c r="K218" s="197"/>
      <c r="L218" s="197"/>
      <c r="M218" s="197"/>
      <c r="N218" s="197"/>
      <c r="O218" s="197"/>
      <c r="P218" s="197"/>
      <c r="Q218" s="197"/>
      <c r="R218" s="197"/>
      <c r="S218" s="197"/>
      <c r="T218" s="197"/>
      <c r="V218" s="229"/>
      <c r="W218" s="229"/>
      <c r="X218" s="229"/>
      <c r="Y218" s="229"/>
      <c r="Z218" s="229"/>
      <c r="AA218" s="229"/>
      <c r="AB218" s="229"/>
      <c r="AC218" s="229"/>
      <c r="AD218" s="229"/>
      <c r="AE218" s="229"/>
    </row>
    <row r="219" spans="1:31" ht="12" customHeight="1" x14ac:dyDescent="0.2">
      <c r="A219" s="191" t="s">
        <v>50</v>
      </c>
      <c r="B219" s="198">
        <v>2.989865</v>
      </c>
      <c r="C219" s="198">
        <v>3.1254400000000002</v>
      </c>
      <c r="D219" s="198">
        <v>7.7828140000000001</v>
      </c>
      <c r="E219" s="198">
        <v>11.055937999999999</v>
      </c>
      <c r="F219" s="198">
        <v>3.0666790000000002</v>
      </c>
      <c r="G219" s="198"/>
      <c r="H219" s="198"/>
      <c r="I219" s="198"/>
      <c r="J219" s="198"/>
      <c r="K219" s="198"/>
      <c r="L219" s="198"/>
      <c r="M219" s="198"/>
      <c r="N219" s="198"/>
      <c r="O219" s="198"/>
      <c r="P219" s="198"/>
      <c r="Q219" s="198"/>
      <c r="R219" s="198"/>
      <c r="S219" s="198"/>
      <c r="T219" s="198"/>
      <c r="V219" s="229"/>
      <c r="W219" s="229"/>
      <c r="X219" s="229"/>
      <c r="Y219" s="229"/>
      <c r="Z219" s="229"/>
      <c r="AA219" s="229"/>
      <c r="AB219" s="229"/>
      <c r="AC219" s="229"/>
      <c r="AD219" s="229"/>
      <c r="AE219" s="229"/>
    </row>
    <row r="220" spans="1:31" ht="12" customHeight="1" x14ac:dyDescent="0.2">
      <c r="A220" s="189" t="s">
        <v>39</v>
      </c>
      <c r="B220" s="197">
        <v>66.764542000000006</v>
      </c>
      <c r="C220" s="197">
        <v>52.860365000000002</v>
      </c>
      <c r="D220" s="197">
        <v>61.454500000000003</v>
      </c>
      <c r="E220" s="197">
        <v>53.799790999999999</v>
      </c>
      <c r="F220" s="197">
        <v>41.001061</v>
      </c>
      <c r="G220" s="197"/>
      <c r="H220" s="197"/>
      <c r="I220" s="197"/>
      <c r="J220" s="197"/>
      <c r="K220" s="197"/>
      <c r="L220" s="197"/>
      <c r="M220" s="197"/>
      <c r="N220" s="197"/>
      <c r="O220" s="197"/>
      <c r="P220" s="197"/>
      <c r="Q220" s="197"/>
      <c r="R220" s="197"/>
      <c r="S220" s="197"/>
      <c r="T220" s="197"/>
      <c r="V220" s="229"/>
      <c r="W220" s="229"/>
      <c r="X220" s="229"/>
      <c r="Y220" s="229"/>
      <c r="Z220" s="229"/>
      <c r="AA220" s="229"/>
      <c r="AB220" s="229"/>
      <c r="AC220" s="229"/>
      <c r="AD220" s="229"/>
      <c r="AE220" s="229"/>
    </row>
    <row r="221" spans="1:31" ht="12" customHeight="1" x14ac:dyDescent="0.2">
      <c r="A221" s="191" t="s">
        <v>57</v>
      </c>
      <c r="B221" s="198">
        <v>4.4828650000000003</v>
      </c>
      <c r="C221" s="198">
        <v>6.9884050000000002</v>
      </c>
      <c r="D221" s="198">
        <v>10.249335</v>
      </c>
      <c r="E221" s="198">
        <v>13.615418999999999</v>
      </c>
      <c r="F221" s="198">
        <v>17.951948999999999</v>
      </c>
      <c r="G221" s="198"/>
      <c r="H221" s="198"/>
      <c r="I221" s="198"/>
      <c r="J221" s="198"/>
      <c r="K221" s="198"/>
      <c r="L221" s="198"/>
      <c r="M221" s="198"/>
      <c r="N221" s="198"/>
      <c r="O221" s="198"/>
      <c r="P221" s="198"/>
      <c r="Q221" s="198"/>
      <c r="R221" s="198"/>
      <c r="S221" s="198"/>
      <c r="T221" s="198"/>
      <c r="V221" s="229"/>
      <c r="W221" s="229"/>
      <c r="X221" s="229"/>
      <c r="Y221" s="229"/>
      <c r="Z221" s="229"/>
      <c r="AA221" s="229"/>
      <c r="AB221" s="229"/>
      <c r="AC221" s="229"/>
      <c r="AD221" s="229"/>
      <c r="AE221" s="229"/>
    </row>
    <row r="222" spans="1:31" ht="12" customHeight="1" x14ac:dyDescent="0.2">
      <c r="A222" s="189" t="s">
        <v>49</v>
      </c>
      <c r="B222" s="197">
        <v>6.8843449999999997</v>
      </c>
      <c r="C222" s="197">
        <v>17.063358999999998</v>
      </c>
      <c r="D222" s="197">
        <v>22.245714</v>
      </c>
      <c r="E222" s="197">
        <v>49.627204999999996</v>
      </c>
      <c r="F222" s="197">
        <v>26.837195999999999</v>
      </c>
      <c r="G222" s="197"/>
      <c r="H222" s="197"/>
      <c r="I222" s="197"/>
      <c r="J222" s="197"/>
      <c r="K222" s="197"/>
      <c r="L222" s="197"/>
      <c r="M222" s="197"/>
      <c r="N222" s="197"/>
      <c r="O222" s="197"/>
      <c r="P222" s="197"/>
      <c r="Q222" s="197"/>
      <c r="R222" s="197"/>
      <c r="S222" s="197"/>
      <c r="T222" s="197"/>
      <c r="V222" s="229"/>
      <c r="W222" s="229"/>
      <c r="X222" s="229"/>
      <c r="Y222" s="229"/>
      <c r="Z222" s="229"/>
      <c r="AA222" s="229"/>
      <c r="AB222" s="229"/>
      <c r="AC222" s="229"/>
      <c r="AD222" s="229"/>
      <c r="AE222" s="229"/>
    </row>
    <row r="223" spans="1:31" ht="12" customHeight="1" x14ac:dyDescent="0.2">
      <c r="A223" s="191" t="s">
        <v>46</v>
      </c>
      <c r="B223" s="198">
        <v>5.0935649999999999</v>
      </c>
      <c r="C223" s="198">
        <v>1.7604999999999999E-2</v>
      </c>
      <c r="D223" s="198">
        <v>0.11873599999999999</v>
      </c>
      <c r="E223" s="198">
        <v>1.3965999999999999E-2</v>
      </c>
      <c r="F223" s="198">
        <v>4.9007000000000002E-2</v>
      </c>
      <c r="G223" s="198"/>
      <c r="H223" s="198"/>
      <c r="I223" s="198"/>
      <c r="J223" s="198"/>
      <c r="K223" s="198"/>
      <c r="L223" s="198"/>
      <c r="M223" s="198"/>
      <c r="N223" s="198"/>
      <c r="O223" s="198"/>
      <c r="P223" s="198"/>
      <c r="Q223" s="198"/>
      <c r="R223" s="198"/>
      <c r="S223" s="198"/>
      <c r="T223" s="198"/>
      <c r="V223" s="229"/>
      <c r="W223" s="229"/>
      <c r="X223" s="229"/>
      <c r="Y223" s="229"/>
      <c r="Z223" s="229"/>
      <c r="AA223" s="229"/>
      <c r="AB223" s="229"/>
      <c r="AC223" s="229"/>
      <c r="AD223" s="229"/>
      <c r="AE223" s="229"/>
    </row>
    <row r="224" spans="1:31" ht="12" customHeight="1" x14ac:dyDescent="0.2">
      <c r="A224" s="189" t="s">
        <v>48</v>
      </c>
      <c r="B224" s="197">
        <v>38.939853999999997</v>
      </c>
      <c r="C224" s="197">
        <v>45.870646999999998</v>
      </c>
      <c r="D224" s="197">
        <v>52.427339000000003</v>
      </c>
      <c r="E224" s="197">
        <v>50.432696999999997</v>
      </c>
      <c r="F224" s="197">
        <v>70.333680000000001</v>
      </c>
      <c r="G224" s="197"/>
      <c r="H224" s="197"/>
      <c r="I224" s="197"/>
      <c r="J224" s="197"/>
      <c r="K224" s="197"/>
      <c r="L224" s="197"/>
      <c r="M224" s="197"/>
      <c r="N224" s="197"/>
      <c r="O224" s="197"/>
      <c r="P224" s="197"/>
      <c r="Q224" s="197"/>
      <c r="R224" s="197"/>
      <c r="S224" s="197"/>
      <c r="T224" s="197"/>
      <c r="V224" s="229"/>
      <c r="W224" s="229"/>
      <c r="X224" s="229"/>
      <c r="Y224" s="229"/>
      <c r="Z224" s="229"/>
      <c r="AA224" s="229"/>
      <c r="AB224" s="229"/>
      <c r="AC224" s="229"/>
      <c r="AD224" s="229"/>
      <c r="AE224" s="229"/>
    </row>
    <row r="225" spans="1:31" ht="12" customHeight="1" x14ac:dyDescent="0.2">
      <c r="A225" s="191" t="s">
        <v>38</v>
      </c>
      <c r="B225" s="198">
        <v>277.71839299999999</v>
      </c>
      <c r="C225" s="198">
        <v>296.05104699999998</v>
      </c>
      <c r="D225" s="198">
        <v>361.39451000000003</v>
      </c>
      <c r="E225" s="198">
        <v>438.21959900000002</v>
      </c>
      <c r="F225" s="198">
        <v>367.07353000000001</v>
      </c>
      <c r="G225" s="198"/>
      <c r="H225" s="198"/>
      <c r="I225" s="198"/>
      <c r="J225" s="198"/>
      <c r="K225" s="198"/>
      <c r="L225" s="198"/>
      <c r="M225" s="198"/>
      <c r="N225" s="198"/>
      <c r="O225" s="198"/>
      <c r="P225" s="198"/>
      <c r="Q225" s="198"/>
      <c r="R225" s="198"/>
      <c r="S225" s="198"/>
      <c r="T225" s="198"/>
      <c r="V225" s="229"/>
      <c r="W225" s="229"/>
      <c r="X225" s="229"/>
      <c r="Y225" s="229"/>
      <c r="Z225" s="229"/>
      <c r="AA225" s="229"/>
      <c r="AB225" s="229"/>
      <c r="AC225" s="229"/>
      <c r="AD225" s="229"/>
      <c r="AE225" s="229"/>
    </row>
    <row r="226" spans="1:31" ht="12" customHeight="1" x14ac:dyDescent="0.2">
      <c r="A226" s="189" t="s">
        <v>37</v>
      </c>
      <c r="B226" s="197">
        <v>2.3720020000000002</v>
      </c>
      <c r="C226" s="197">
        <v>5.6500769999999996</v>
      </c>
      <c r="D226" s="197">
        <v>8.3932979999999997</v>
      </c>
      <c r="E226" s="197">
        <v>13.199417</v>
      </c>
      <c r="F226" s="197">
        <v>25.941725000000002</v>
      </c>
      <c r="G226" s="197"/>
      <c r="H226" s="197"/>
      <c r="I226" s="197"/>
      <c r="J226" s="197"/>
      <c r="K226" s="197"/>
      <c r="L226" s="197"/>
      <c r="M226" s="197"/>
      <c r="N226" s="197"/>
      <c r="O226" s="197"/>
      <c r="P226" s="197"/>
      <c r="Q226" s="197"/>
      <c r="R226" s="197"/>
      <c r="S226" s="197"/>
      <c r="T226" s="197"/>
      <c r="V226" s="229"/>
      <c r="W226" s="229"/>
      <c r="X226" s="229"/>
      <c r="Y226" s="229"/>
      <c r="Z226" s="229"/>
      <c r="AA226" s="229"/>
      <c r="AB226" s="229"/>
      <c r="AC226" s="229"/>
      <c r="AD226" s="229"/>
      <c r="AE226" s="229"/>
    </row>
    <row r="227" spans="1:31" ht="12" customHeight="1" x14ac:dyDescent="0.2">
      <c r="A227" s="191" t="s">
        <v>54</v>
      </c>
      <c r="B227" s="198">
        <v>29.961147</v>
      </c>
      <c r="C227" s="198">
        <v>30.945837000000001</v>
      </c>
      <c r="D227" s="198">
        <v>39.316052999999997</v>
      </c>
      <c r="E227" s="198">
        <v>84.790104999999997</v>
      </c>
      <c r="F227" s="198">
        <v>62.943351999999997</v>
      </c>
      <c r="G227" s="198"/>
      <c r="H227" s="198"/>
      <c r="I227" s="198"/>
      <c r="J227" s="198"/>
      <c r="K227" s="198"/>
      <c r="L227" s="198"/>
      <c r="M227" s="198"/>
      <c r="N227" s="198"/>
      <c r="O227" s="198"/>
      <c r="P227" s="198"/>
      <c r="Q227" s="198"/>
      <c r="R227" s="198"/>
      <c r="S227" s="198"/>
      <c r="T227" s="198"/>
      <c r="V227" s="229"/>
      <c r="W227" s="229"/>
      <c r="X227" s="229"/>
      <c r="Y227" s="229"/>
      <c r="Z227" s="229"/>
      <c r="AA227" s="229"/>
      <c r="AB227" s="229"/>
      <c r="AC227" s="229"/>
      <c r="AD227" s="229"/>
      <c r="AE227" s="229"/>
    </row>
    <row r="228" spans="1:31" ht="12" customHeight="1" x14ac:dyDescent="0.2">
      <c r="A228" s="189" t="s">
        <v>59</v>
      </c>
      <c r="B228" s="197">
        <v>0</v>
      </c>
      <c r="C228" s="197">
        <v>0</v>
      </c>
      <c r="D228" s="197">
        <v>1.61982</v>
      </c>
      <c r="E228" s="197">
        <v>1.919799</v>
      </c>
      <c r="F228" s="197">
        <v>0</v>
      </c>
      <c r="G228" s="197"/>
      <c r="H228" s="197"/>
      <c r="I228" s="197"/>
      <c r="J228" s="197"/>
      <c r="K228" s="197"/>
      <c r="L228" s="197"/>
      <c r="M228" s="197"/>
      <c r="N228" s="197"/>
      <c r="O228" s="197"/>
      <c r="P228" s="197"/>
      <c r="Q228" s="197"/>
      <c r="R228" s="197"/>
      <c r="S228" s="197"/>
      <c r="T228" s="197"/>
      <c r="V228" s="229"/>
      <c r="W228" s="229"/>
      <c r="X228" s="229"/>
      <c r="Y228" s="229"/>
      <c r="Z228" s="229"/>
      <c r="AA228" s="229"/>
      <c r="AB228" s="229"/>
      <c r="AC228" s="229"/>
      <c r="AD228" s="229"/>
      <c r="AE228" s="229"/>
    </row>
    <row r="229" spans="1:31" ht="12" customHeight="1" x14ac:dyDescent="0.2">
      <c r="A229" s="191" t="s">
        <v>47</v>
      </c>
      <c r="B229" s="198">
        <v>5.2954639999999999</v>
      </c>
      <c r="C229" s="198">
        <v>5.6796059999999997</v>
      </c>
      <c r="D229" s="198">
        <v>16.832170000000001</v>
      </c>
      <c r="E229" s="198">
        <v>27.983160000000002</v>
      </c>
      <c r="F229" s="198">
        <v>63.141182000000001</v>
      </c>
      <c r="G229" s="198"/>
      <c r="H229" s="198"/>
      <c r="I229" s="198"/>
      <c r="J229" s="198"/>
      <c r="K229" s="198"/>
      <c r="L229" s="198"/>
      <c r="M229" s="198"/>
      <c r="N229" s="198"/>
      <c r="O229" s="198"/>
      <c r="P229" s="198"/>
      <c r="Q229" s="198"/>
      <c r="R229" s="198"/>
      <c r="S229" s="198"/>
      <c r="T229" s="198"/>
      <c r="V229" s="229"/>
      <c r="W229" s="229"/>
      <c r="X229" s="229"/>
      <c r="Y229" s="229"/>
      <c r="Z229" s="229"/>
      <c r="AA229" s="229"/>
      <c r="AB229" s="229"/>
      <c r="AC229" s="229"/>
      <c r="AD229" s="229"/>
      <c r="AE229" s="229"/>
    </row>
    <row r="230" spans="1:31" ht="12" customHeight="1" x14ac:dyDescent="0.2">
      <c r="A230" s="189" t="s">
        <v>53</v>
      </c>
      <c r="B230" s="197">
        <v>0.35941600000000001</v>
      </c>
      <c r="C230" s="197">
        <v>0.23701</v>
      </c>
      <c r="D230" s="197">
        <v>2.9621999999999999E-2</v>
      </c>
      <c r="E230" s="197">
        <v>0.137296</v>
      </c>
      <c r="F230" s="197">
        <v>0.42148799999999997</v>
      </c>
      <c r="G230" s="197"/>
      <c r="H230" s="197"/>
      <c r="I230" s="197"/>
      <c r="J230" s="197"/>
      <c r="K230" s="197"/>
      <c r="L230" s="197"/>
      <c r="M230" s="197"/>
      <c r="N230" s="197"/>
      <c r="O230" s="197"/>
      <c r="P230" s="197"/>
      <c r="Q230" s="197"/>
      <c r="R230" s="197"/>
      <c r="S230" s="197"/>
      <c r="T230" s="197"/>
      <c r="V230" s="229"/>
      <c r="W230" s="229"/>
      <c r="X230" s="229"/>
      <c r="Y230" s="229"/>
      <c r="Z230" s="229"/>
      <c r="AA230" s="229"/>
      <c r="AB230" s="229"/>
      <c r="AC230" s="229"/>
      <c r="AD230" s="229"/>
      <c r="AE230" s="229"/>
    </row>
    <row r="231" spans="1:31" ht="12" customHeight="1" x14ac:dyDescent="0.2">
      <c r="A231" s="191" t="s">
        <v>51</v>
      </c>
      <c r="B231" s="198">
        <v>0.11004800000000001</v>
      </c>
      <c r="C231" s="198">
        <v>2.9260000000000002E-3</v>
      </c>
      <c r="D231" s="198">
        <v>0</v>
      </c>
      <c r="E231" s="198">
        <v>0</v>
      </c>
      <c r="F231" s="198">
        <v>0</v>
      </c>
      <c r="G231" s="198"/>
      <c r="H231" s="198"/>
      <c r="I231" s="198"/>
      <c r="J231" s="198"/>
      <c r="K231" s="198"/>
      <c r="L231" s="198"/>
      <c r="M231" s="198"/>
      <c r="N231" s="198"/>
      <c r="O231" s="198"/>
      <c r="P231" s="198"/>
      <c r="Q231" s="198"/>
      <c r="R231" s="198"/>
      <c r="S231" s="198"/>
      <c r="T231" s="198"/>
      <c r="V231" s="229"/>
      <c r="W231" s="229"/>
      <c r="X231" s="229"/>
      <c r="Y231" s="229"/>
      <c r="Z231" s="229"/>
      <c r="AA231" s="229"/>
      <c r="AB231" s="229"/>
      <c r="AC231" s="229"/>
      <c r="AD231" s="229"/>
      <c r="AE231" s="229"/>
    </row>
    <row r="232" spans="1:31" ht="12" customHeight="1" x14ac:dyDescent="0.2">
      <c r="A232" s="204" t="s">
        <v>58</v>
      </c>
      <c r="B232" s="206">
        <v>0</v>
      </c>
      <c r="C232" s="206">
        <v>0</v>
      </c>
      <c r="D232" s="206">
        <v>0</v>
      </c>
      <c r="E232" s="206">
        <v>8.1672999999999996E-2</v>
      </c>
      <c r="F232" s="206">
        <v>4.9929969999999999</v>
      </c>
      <c r="G232" s="206"/>
      <c r="H232" s="206"/>
      <c r="I232" s="206"/>
      <c r="J232" s="206"/>
      <c r="K232" s="206"/>
      <c r="L232" s="206"/>
      <c r="M232" s="206"/>
      <c r="N232" s="206"/>
      <c r="O232" s="206"/>
      <c r="P232" s="206"/>
      <c r="Q232" s="206"/>
      <c r="R232" s="206"/>
      <c r="S232" s="206"/>
      <c r="T232" s="206"/>
      <c r="V232" s="229"/>
      <c r="W232" s="229"/>
      <c r="X232" s="229"/>
      <c r="Y232" s="229"/>
      <c r="Z232" s="229"/>
      <c r="AA232" s="229"/>
      <c r="AB232" s="229"/>
      <c r="AC232" s="229"/>
      <c r="AD232" s="229"/>
      <c r="AE232" s="229"/>
    </row>
    <row r="235" spans="1:31" ht="12" customHeight="1" x14ac:dyDescent="0.2">
      <c r="A235" s="2" t="s">
        <v>598</v>
      </c>
    </row>
    <row r="236" spans="1:31" ht="12" customHeight="1" x14ac:dyDescent="0.2">
      <c r="A236" s="5" t="s">
        <v>118</v>
      </c>
      <c r="B236" s="6">
        <f>B256/B$39</f>
        <v>0.75732643479465567</v>
      </c>
      <c r="C236" s="6">
        <f t="shared" ref="C236:T236" si="13">C256/C$39</f>
        <v>0.76356385945700112</v>
      </c>
      <c r="D236" s="6">
        <f t="shared" si="13"/>
        <v>0.78362661229360231</v>
      </c>
      <c r="E236" s="6">
        <f t="shared" si="13"/>
        <v>0.7895928525246857</v>
      </c>
      <c r="F236" s="6">
        <f t="shared" si="13"/>
        <v>0.78519224297592061</v>
      </c>
      <c r="G236" s="6"/>
      <c r="H236" s="6"/>
      <c r="I236" s="6"/>
      <c r="J236" s="6"/>
      <c r="K236" s="6"/>
      <c r="L236" s="6"/>
      <c r="M236" s="6"/>
      <c r="N236" s="6"/>
      <c r="O236" s="6"/>
      <c r="P236" s="6"/>
      <c r="Q236" s="6"/>
      <c r="R236" s="6"/>
      <c r="S236" s="6"/>
      <c r="T236" s="6"/>
    </row>
    <row r="237" spans="1:31" ht="12" customHeight="1" x14ac:dyDescent="0.2">
      <c r="A237" s="5" t="s">
        <v>119</v>
      </c>
      <c r="B237" s="6">
        <f>B257/B$40</f>
        <v>0.6014897303320863</v>
      </c>
      <c r="C237" s="6">
        <f t="shared" ref="C237:T237" si="14">C257/C$40</f>
        <v>0.79221489032264925</v>
      </c>
      <c r="D237" s="6">
        <f t="shared" si="14"/>
        <v>0.81901807829747098</v>
      </c>
      <c r="E237" s="6">
        <f t="shared" si="14"/>
        <v>0.81642387216394197</v>
      </c>
      <c r="F237" s="6">
        <f t="shared" si="14"/>
        <v>0.79310422826302096</v>
      </c>
      <c r="G237" s="6"/>
      <c r="H237" s="6"/>
      <c r="I237" s="6"/>
      <c r="J237" s="6"/>
      <c r="K237" s="6"/>
      <c r="L237" s="6"/>
      <c r="M237" s="6"/>
      <c r="N237" s="6"/>
      <c r="O237" s="6"/>
      <c r="P237" s="6"/>
      <c r="Q237" s="6"/>
      <c r="R237" s="6"/>
      <c r="S237" s="6"/>
      <c r="T237" s="6"/>
    </row>
    <row r="238" spans="1:31" ht="12" customHeight="1" x14ac:dyDescent="0.2">
      <c r="A238" s="2" t="s">
        <v>614</v>
      </c>
    </row>
    <row r="239" spans="1:31" ht="12" customHeight="1" x14ac:dyDescent="0.2">
      <c r="A239" s="193" t="s">
        <v>14</v>
      </c>
      <c r="B239" s="194" t="s">
        <v>15</v>
      </c>
      <c r="C239" s="194" t="s">
        <v>16</v>
      </c>
      <c r="D239" s="194" t="s">
        <v>17</v>
      </c>
      <c r="E239" s="194" t="s">
        <v>18</v>
      </c>
      <c r="F239" s="194" t="s">
        <v>19</v>
      </c>
      <c r="G239" s="194"/>
      <c r="H239" s="194"/>
      <c r="I239" s="194"/>
      <c r="J239" s="194"/>
      <c r="K239" s="194"/>
      <c r="L239" s="194"/>
      <c r="M239" s="194"/>
      <c r="N239" s="194"/>
      <c r="O239" s="194"/>
      <c r="P239" s="194"/>
      <c r="Q239" s="194"/>
      <c r="R239" s="194"/>
      <c r="S239" s="194"/>
      <c r="T239" s="194"/>
    </row>
    <row r="240" spans="1:31" ht="12" customHeight="1" x14ac:dyDescent="0.2">
      <c r="A240" s="196" t="s">
        <v>32</v>
      </c>
      <c r="B240" s="194"/>
      <c r="C240" s="194"/>
      <c r="D240" s="194"/>
      <c r="E240" s="194"/>
      <c r="F240" s="194"/>
      <c r="G240" s="194"/>
      <c r="H240" s="194"/>
      <c r="I240" s="194"/>
      <c r="J240" s="194"/>
      <c r="K240" s="194"/>
      <c r="L240" s="194"/>
      <c r="M240" s="194"/>
      <c r="N240" s="194"/>
      <c r="O240" s="194"/>
      <c r="P240" s="194"/>
      <c r="Q240" s="194"/>
      <c r="R240" s="194"/>
      <c r="S240" s="194"/>
      <c r="T240" s="194"/>
    </row>
    <row r="241" spans="1:31" ht="12" customHeight="1" x14ac:dyDescent="0.2">
      <c r="A241" s="189" t="s">
        <v>41</v>
      </c>
      <c r="B241" s="197">
        <v>343.81631599999997</v>
      </c>
      <c r="C241" s="197">
        <v>441.62481500000001</v>
      </c>
      <c r="D241" s="197">
        <v>552.65848600000004</v>
      </c>
      <c r="E241" s="197">
        <v>376.95462700000002</v>
      </c>
      <c r="F241" s="197">
        <v>399.47708999999998</v>
      </c>
      <c r="G241" s="197"/>
      <c r="H241" s="197"/>
      <c r="I241" s="197"/>
      <c r="J241" s="197"/>
      <c r="K241" s="197"/>
      <c r="L241" s="197"/>
      <c r="M241" s="197"/>
      <c r="N241" s="197"/>
      <c r="O241" s="197"/>
      <c r="P241" s="197"/>
      <c r="Q241" s="197"/>
      <c r="R241" s="197"/>
      <c r="S241" s="197"/>
      <c r="T241" s="197"/>
      <c r="V241" s="230"/>
      <c r="W241" s="230"/>
      <c r="X241" s="230"/>
      <c r="Y241" s="230"/>
      <c r="Z241" s="230"/>
      <c r="AA241" s="230"/>
      <c r="AB241" s="230"/>
      <c r="AC241" s="230"/>
      <c r="AD241" s="230"/>
      <c r="AE241" s="230"/>
    </row>
    <row r="242" spans="1:31" ht="12" customHeight="1" x14ac:dyDescent="0.2">
      <c r="A242" s="191" t="s">
        <v>42</v>
      </c>
      <c r="B242" s="198">
        <v>1776.5022570000001</v>
      </c>
      <c r="C242" s="198">
        <v>1767.1249600000001</v>
      </c>
      <c r="D242" s="198">
        <v>1552.1690040000001</v>
      </c>
      <c r="E242" s="198">
        <v>1689.0232000000001</v>
      </c>
      <c r="F242" s="198">
        <v>1693.7035619999999</v>
      </c>
      <c r="G242" s="198"/>
      <c r="H242" s="198"/>
      <c r="I242" s="198"/>
      <c r="J242" s="198"/>
      <c r="K242" s="198"/>
      <c r="L242" s="198"/>
      <c r="M242" s="198"/>
      <c r="N242" s="198"/>
      <c r="O242" s="198"/>
      <c r="P242" s="198"/>
      <c r="Q242" s="198"/>
      <c r="R242" s="198"/>
      <c r="S242" s="198"/>
      <c r="T242" s="198"/>
      <c r="V242" s="230"/>
      <c r="W242" s="230"/>
      <c r="X242" s="230"/>
      <c r="Y242" s="230"/>
      <c r="Z242" s="230"/>
      <c r="AA242" s="230"/>
      <c r="AB242" s="230"/>
      <c r="AC242" s="230"/>
      <c r="AD242" s="230"/>
      <c r="AE242" s="230"/>
    </row>
    <row r="243" spans="1:31" ht="12" customHeight="1" x14ac:dyDescent="0.2">
      <c r="A243" s="189" t="s">
        <v>56</v>
      </c>
      <c r="B243" s="197">
        <v>347.44035100000002</v>
      </c>
      <c r="C243" s="197">
        <v>298.91022500000003</v>
      </c>
      <c r="D243" s="197">
        <v>269.52487200000002</v>
      </c>
      <c r="E243" s="197">
        <v>330.85607800000002</v>
      </c>
      <c r="F243" s="197">
        <v>352.502859</v>
      </c>
      <c r="G243" s="197"/>
      <c r="H243" s="197"/>
      <c r="I243" s="197"/>
      <c r="J243" s="197"/>
      <c r="K243" s="197"/>
      <c r="L243" s="197"/>
      <c r="M243" s="197"/>
      <c r="N243" s="197"/>
      <c r="O243" s="197"/>
      <c r="P243" s="197"/>
      <c r="Q243" s="197"/>
      <c r="R243" s="197"/>
      <c r="S243" s="197"/>
      <c r="T243" s="197"/>
      <c r="V243" s="230"/>
      <c r="W243" s="230"/>
      <c r="X243" s="230"/>
      <c r="Y243" s="230"/>
      <c r="Z243" s="230"/>
      <c r="AA243" s="230"/>
      <c r="AB243" s="230"/>
      <c r="AC243" s="230"/>
      <c r="AD243" s="230"/>
      <c r="AE243" s="230"/>
    </row>
    <row r="244" spans="1:31" ht="12" customHeight="1" x14ac:dyDescent="0.2">
      <c r="A244" s="191" t="s">
        <v>45</v>
      </c>
      <c r="B244" s="198">
        <v>905.09120700000005</v>
      </c>
      <c r="C244" s="198">
        <v>1314.442286</v>
      </c>
      <c r="D244" s="198">
        <v>1467.5034559999999</v>
      </c>
      <c r="E244" s="198">
        <v>1506.720018</v>
      </c>
      <c r="F244" s="198">
        <v>1297.9612480000001</v>
      </c>
      <c r="G244" s="198"/>
      <c r="H244" s="198"/>
      <c r="I244" s="198"/>
      <c r="J244" s="198"/>
      <c r="K244" s="198"/>
      <c r="L244" s="198"/>
      <c r="M244" s="198"/>
      <c r="N244" s="198"/>
      <c r="O244" s="198"/>
      <c r="P244" s="198"/>
      <c r="Q244" s="198"/>
      <c r="R244" s="198"/>
      <c r="S244" s="198"/>
      <c r="T244" s="198"/>
      <c r="V244" s="230"/>
      <c r="W244" s="230"/>
      <c r="X244" s="230"/>
      <c r="Y244" s="230"/>
      <c r="Z244" s="230"/>
      <c r="AA244" s="230"/>
      <c r="AB244" s="230"/>
      <c r="AC244" s="230"/>
      <c r="AD244" s="230"/>
      <c r="AE244" s="230"/>
    </row>
    <row r="245" spans="1:31" ht="12" customHeight="1" x14ac:dyDescent="0.2">
      <c r="A245" s="189" t="s">
        <v>55</v>
      </c>
      <c r="B245" s="197">
        <v>1952.0651700000001</v>
      </c>
      <c r="C245" s="197">
        <v>3120.8537630000001</v>
      </c>
      <c r="D245" s="197">
        <v>5673.3607119999997</v>
      </c>
      <c r="E245" s="197">
        <v>4801.3500560000002</v>
      </c>
      <c r="F245" s="197">
        <v>3960.5726730000001</v>
      </c>
      <c r="G245" s="197"/>
      <c r="H245" s="197"/>
      <c r="I245" s="197"/>
      <c r="J245" s="197"/>
      <c r="K245" s="197"/>
      <c r="L245" s="197"/>
      <c r="M245" s="197"/>
      <c r="N245" s="197"/>
      <c r="O245" s="197"/>
      <c r="P245" s="197"/>
      <c r="Q245" s="197"/>
      <c r="R245" s="197"/>
      <c r="S245" s="197"/>
      <c r="T245" s="197"/>
      <c r="V245" s="230"/>
      <c r="W245" s="230"/>
      <c r="X245" s="230"/>
      <c r="Y245" s="230"/>
      <c r="Z245" s="230"/>
      <c r="AA245" s="230"/>
      <c r="AB245" s="230"/>
      <c r="AC245" s="230"/>
      <c r="AD245" s="230"/>
      <c r="AE245" s="230"/>
    </row>
    <row r="246" spans="1:31" ht="12" customHeight="1" x14ac:dyDescent="0.2">
      <c r="A246" s="191" t="s">
        <v>43</v>
      </c>
      <c r="B246" s="198">
        <v>6615.702867</v>
      </c>
      <c r="C246" s="198">
        <v>8603.1615720000009</v>
      </c>
      <c r="D246" s="198">
        <v>9485.7746000000006</v>
      </c>
      <c r="E246" s="198">
        <v>11029.950398000001</v>
      </c>
      <c r="F246" s="198">
        <v>10999.470796</v>
      </c>
      <c r="G246" s="198"/>
      <c r="H246" s="198"/>
      <c r="I246" s="198"/>
      <c r="J246" s="198"/>
      <c r="K246" s="198"/>
      <c r="L246" s="198"/>
      <c r="M246" s="198"/>
      <c r="N246" s="198"/>
      <c r="O246" s="198"/>
      <c r="P246" s="198"/>
      <c r="Q246" s="198"/>
      <c r="R246" s="198"/>
      <c r="S246" s="198"/>
      <c r="T246" s="198"/>
      <c r="V246" s="230"/>
      <c r="W246" s="230"/>
      <c r="X246" s="230"/>
      <c r="Y246" s="230"/>
      <c r="Z246" s="230"/>
      <c r="AA246" s="230"/>
      <c r="AB246" s="230"/>
      <c r="AC246" s="230"/>
      <c r="AD246" s="230"/>
      <c r="AE246" s="230"/>
    </row>
    <row r="247" spans="1:31" ht="12" customHeight="1" x14ac:dyDescent="0.2">
      <c r="A247" s="189" t="s">
        <v>40</v>
      </c>
      <c r="B247" s="197">
        <v>2488.559792</v>
      </c>
      <c r="C247" s="197">
        <v>2573.3528799999999</v>
      </c>
      <c r="D247" s="197">
        <v>2797.597949</v>
      </c>
      <c r="E247" s="197">
        <v>3091.781669</v>
      </c>
      <c r="F247" s="197">
        <v>3204.7627779999998</v>
      </c>
      <c r="G247" s="197"/>
      <c r="H247" s="197"/>
      <c r="I247" s="197"/>
      <c r="J247" s="197"/>
      <c r="K247" s="197"/>
      <c r="L247" s="197"/>
      <c r="M247" s="197"/>
      <c r="N247" s="197"/>
      <c r="O247" s="197"/>
      <c r="P247" s="197"/>
      <c r="Q247" s="197"/>
      <c r="R247" s="197"/>
      <c r="S247" s="197"/>
      <c r="T247" s="197"/>
      <c r="V247" s="230"/>
      <c r="W247" s="230"/>
      <c r="X247" s="230"/>
      <c r="Y247" s="230"/>
      <c r="Z247" s="230"/>
      <c r="AA247" s="230"/>
      <c r="AB247" s="230"/>
      <c r="AC247" s="230"/>
      <c r="AD247" s="230"/>
      <c r="AE247" s="230"/>
    </row>
    <row r="248" spans="1:31" ht="12" customHeight="1" x14ac:dyDescent="0.2">
      <c r="A248" s="191" t="s">
        <v>44</v>
      </c>
      <c r="B248" s="198">
        <v>179.21742599999999</v>
      </c>
      <c r="C248" s="198">
        <v>247.11152999999999</v>
      </c>
      <c r="D248" s="198">
        <v>317.88610999999997</v>
      </c>
      <c r="E248" s="198">
        <v>318.39118000000002</v>
      </c>
      <c r="F248" s="198">
        <v>343.75830500000001</v>
      </c>
      <c r="G248" s="198"/>
      <c r="H248" s="198"/>
      <c r="I248" s="198"/>
      <c r="J248" s="198"/>
      <c r="K248" s="198"/>
      <c r="L248" s="198"/>
      <c r="M248" s="198"/>
      <c r="N248" s="198"/>
      <c r="O248" s="198"/>
      <c r="P248" s="198"/>
      <c r="Q248" s="198"/>
      <c r="R248" s="198"/>
      <c r="S248" s="198"/>
      <c r="T248" s="198"/>
      <c r="V248" s="230"/>
      <c r="W248" s="230"/>
      <c r="X248" s="230"/>
      <c r="Y248" s="230"/>
      <c r="Z248" s="230"/>
      <c r="AA248" s="230"/>
      <c r="AB248" s="230"/>
      <c r="AC248" s="230"/>
      <c r="AD248" s="230"/>
      <c r="AE248" s="230"/>
    </row>
    <row r="249" spans="1:31" ht="12" customHeight="1" x14ac:dyDescent="0.2">
      <c r="A249" s="189" t="s">
        <v>52</v>
      </c>
      <c r="B249" s="197">
        <v>400.10502100000002</v>
      </c>
      <c r="C249" s="197">
        <v>425.28768500000001</v>
      </c>
      <c r="D249" s="197">
        <v>389.27788600000002</v>
      </c>
      <c r="E249" s="197">
        <v>325.33867400000003</v>
      </c>
      <c r="F249" s="197">
        <v>356.82121699999999</v>
      </c>
      <c r="G249" s="197"/>
      <c r="H249" s="197"/>
      <c r="I249" s="197"/>
      <c r="J249" s="197"/>
      <c r="K249" s="197"/>
      <c r="L249" s="197"/>
      <c r="M249" s="197"/>
      <c r="N249" s="197"/>
      <c r="O249" s="197"/>
      <c r="P249" s="197"/>
      <c r="Q249" s="197"/>
      <c r="R249" s="197"/>
      <c r="S249" s="197"/>
      <c r="T249" s="197"/>
      <c r="V249" s="230"/>
      <c r="W249" s="230"/>
      <c r="X249" s="230"/>
      <c r="Y249" s="230"/>
      <c r="Z249" s="230"/>
      <c r="AA249" s="230"/>
      <c r="AB249" s="230"/>
      <c r="AC249" s="230"/>
      <c r="AD249" s="230"/>
      <c r="AE249" s="230"/>
    </row>
    <row r="250" spans="1:31" ht="12" customHeight="1" x14ac:dyDescent="0.2">
      <c r="A250" s="191" t="s">
        <v>50</v>
      </c>
      <c r="B250" s="198">
        <v>1351.6326750000001</v>
      </c>
      <c r="C250" s="198">
        <v>1572.614437</v>
      </c>
      <c r="D250" s="198">
        <v>1647.50451</v>
      </c>
      <c r="E250" s="198">
        <v>1788.23993</v>
      </c>
      <c r="F250" s="198">
        <v>1924.455778</v>
      </c>
      <c r="G250" s="198"/>
      <c r="H250" s="198"/>
      <c r="I250" s="198"/>
      <c r="J250" s="198"/>
      <c r="K250" s="198"/>
      <c r="L250" s="198"/>
      <c r="M250" s="198"/>
      <c r="N250" s="198"/>
      <c r="O250" s="198"/>
      <c r="P250" s="198"/>
      <c r="Q250" s="198"/>
      <c r="R250" s="198"/>
      <c r="S250" s="198"/>
      <c r="T250" s="198"/>
      <c r="V250" s="230"/>
      <c r="W250" s="230"/>
      <c r="X250" s="230"/>
      <c r="Y250" s="230"/>
      <c r="Z250" s="230"/>
      <c r="AA250" s="230"/>
      <c r="AB250" s="230"/>
      <c r="AC250" s="230"/>
      <c r="AD250" s="230"/>
      <c r="AE250" s="230"/>
    </row>
    <row r="251" spans="1:31" ht="12" customHeight="1" x14ac:dyDescent="0.2">
      <c r="A251" s="189" t="s">
        <v>39</v>
      </c>
      <c r="B251" s="197">
        <v>1225.54009</v>
      </c>
      <c r="C251" s="197">
        <v>1492.821359</v>
      </c>
      <c r="D251" s="197">
        <v>1606.367753</v>
      </c>
      <c r="E251" s="197">
        <v>1740.912988</v>
      </c>
      <c r="F251" s="197">
        <v>1743.560189</v>
      </c>
      <c r="G251" s="197"/>
      <c r="H251" s="197"/>
      <c r="I251" s="197"/>
      <c r="J251" s="197"/>
      <c r="K251" s="197"/>
      <c r="L251" s="197"/>
      <c r="M251" s="197"/>
      <c r="N251" s="197"/>
      <c r="O251" s="197"/>
      <c r="P251" s="197"/>
      <c r="Q251" s="197"/>
      <c r="R251" s="197"/>
      <c r="S251" s="197"/>
      <c r="T251" s="197"/>
      <c r="V251" s="230"/>
      <c r="W251" s="230"/>
      <c r="X251" s="230"/>
      <c r="Y251" s="230"/>
      <c r="Z251" s="230"/>
      <c r="AA251" s="230"/>
      <c r="AB251" s="230"/>
      <c r="AC251" s="230"/>
      <c r="AD251" s="230"/>
      <c r="AE251" s="230"/>
    </row>
    <row r="252" spans="1:31" ht="12" customHeight="1" x14ac:dyDescent="0.2">
      <c r="A252" s="191" t="s">
        <v>57</v>
      </c>
      <c r="B252" s="198">
        <v>373.58797499999997</v>
      </c>
      <c r="C252" s="198">
        <v>505.181982</v>
      </c>
      <c r="D252" s="198">
        <v>554.32130400000005</v>
      </c>
      <c r="E252" s="198">
        <v>528.92647799999997</v>
      </c>
      <c r="F252" s="198">
        <v>594.545435</v>
      </c>
      <c r="G252" s="198"/>
      <c r="H252" s="198"/>
      <c r="I252" s="198"/>
      <c r="J252" s="198"/>
      <c r="K252" s="198"/>
      <c r="L252" s="198"/>
      <c r="M252" s="198"/>
      <c r="N252" s="198"/>
      <c r="O252" s="198"/>
      <c r="P252" s="198"/>
      <c r="Q252" s="198"/>
      <c r="R252" s="198"/>
      <c r="S252" s="198"/>
      <c r="T252" s="198"/>
      <c r="V252" s="230"/>
      <c r="W252" s="230"/>
      <c r="X252" s="230"/>
      <c r="Y252" s="230"/>
      <c r="Z252" s="230"/>
      <c r="AA252" s="230"/>
      <c r="AB252" s="230"/>
      <c r="AC252" s="230"/>
      <c r="AD252" s="230"/>
      <c r="AE252" s="230"/>
    </row>
    <row r="253" spans="1:31" ht="12" customHeight="1" x14ac:dyDescent="0.2">
      <c r="A253" s="189" t="s">
        <v>49</v>
      </c>
      <c r="B253" s="197">
        <v>846.98317399999996</v>
      </c>
      <c r="C253" s="197">
        <v>1092.5508870000001</v>
      </c>
      <c r="D253" s="197">
        <v>1083.738349</v>
      </c>
      <c r="E253" s="197">
        <v>1172.56477</v>
      </c>
      <c r="F253" s="197">
        <v>1250.4428009999999</v>
      </c>
      <c r="G253" s="197"/>
      <c r="H253" s="197"/>
      <c r="I253" s="197"/>
      <c r="J253" s="197"/>
      <c r="K253" s="197"/>
      <c r="L253" s="197"/>
      <c r="M253" s="197"/>
      <c r="N253" s="197"/>
      <c r="O253" s="197"/>
      <c r="P253" s="197"/>
      <c r="Q253" s="197"/>
      <c r="R253" s="197"/>
      <c r="S253" s="197"/>
      <c r="T253" s="197"/>
      <c r="V253" s="230"/>
      <c r="W253" s="230"/>
      <c r="X253" s="230"/>
      <c r="Y253" s="230"/>
      <c r="Z253" s="230"/>
      <c r="AA253" s="230"/>
      <c r="AB253" s="230"/>
      <c r="AC253" s="230"/>
      <c r="AD253" s="230"/>
      <c r="AE253" s="230"/>
    </row>
    <row r="254" spans="1:31" ht="12" customHeight="1" x14ac:dyDescent="0.2">
      <c r="A254" s="191" t="s">
        <v>46</v>
      </c>
      <c r="B254" s="198">
        <v>327.72561400000001</v>
      </c>
      <c r="C254" s="198">
        <v>1070.369874</v>
      </c>
      <c r="D254" s="198">
        <v>476.903344</v>
      </c>
      <c r="E254" s="198">
        <v>539.89098799999999</v>
      </c>
      <c r="F254" s="198">
        <v>1249.452507</v>
      </c>
      <c r="G254" s="198"/>
      <c r="H254" s="198"/>
      <c r="I254" s="198"/>
      <c r="J254" s="198"/>
      <c r="K254" s="198"/>
      <c r="L254" s="198"/>
      <c r="M254" s="198"/>
      <c r="N254" s="198"/>
      <c r="O254" s="198"/>
      <c r="P254" s="198"/>
      <c r="Q254" s="198"/>
      <c r="R254" s="198"/>
      <c r="S254" s="198"/>
      <c r="T254" s="198"/>
      <c r="V254" s="230"/>
      <c r="W254" s="230"/>
      <c r="X254" s="230"/>
      <c r="Y254" s="230"/>
      <c r="Z254" s="230"/>
      <c r="AA254" s="230"/>
      <c r="AB254" s="230"/>
      <c r="AC254" s="230"/>
      <c r="AD254" s="230"/>
      <c r="AE254" s="230"/>
    </row>
    <row r="255" spans="1:31" ht="12" customHeight="1" x14ac:dyDescent="0.2">
      <c r="A255" s="189" t="s">
        <v>48</v>
      </c>
      <c r="B255" s="197">
        <v>3534.441084</v>
      </c>
      <c r="C255" s="197">
        <v>3687.4357260000002</v>
      </c>
      <c r="D255" s="197">
        <v>3834.441546</v>
      </c>
      <c r="E255" s="197">
        <v>4598.2977300000002</v>
      </c>
      <c r="F255" s="197">
        <v>4323.3733329999995</v>
      </c>
      <c r="G255" s="197"/>
      <c r="H255" s="197"/>
      <c r="I255" s="197"/>
      <c r="J255" s="197"/>
      <c r="K255" s="197"/>
      <c r="L255" s="197"/>
      <c r="M255" s="197"/>
      <c r="N255" s="197"/>
      <c r="O255" s="197"/>
      <c r="P255" s="197"/>
      <c r="Q255" s="197"/>
      <c r="R255" s="197"/>
      <c r="S255" s="197"/>
      <c r="T255" s="197"/>
      <c r="V255" s="230"/>
      <c r="W255" s="230"/>
      <c r="X255" s="230"/>
      <c r="Y255" s="230"/>
      <c r="Z255" s="230"/>
      <c r="AA255" s="230"/>
      <c r="AB255" s="230"/>
      <c r="AC255" s="230"/>
      <c r="AD255" s="230"/>
      <c r="AE255" s="230"/>
    </row>
    <row r="256" spans="1:31" ht="12" customHeight="1" x14ac:dyDescent="0.2">
      <c r="A256" s="191" t="s">
        <v>38</v>
      </c>
      <c r="B256" s="198">
        <v>23605.026257000001</v>
      </c>
      <c r="C256" s="198">
        <v>28803.558975</v>
      </c>
      <c r="D256" s="198">
        <v>32352.120501000001</v>
      </c>
      <c r="E256" s="198">
        <v>41211.628951999999</v>
      </c>
      <c r="F256" s="198">
        <v>35971.912892</v>
      </c>
      <c r="G256" s="198"/>
      <c r="H256" s="198"/>
      <c r="I256" s="198"/>
      <c r="J256" s="198"/>
      <c r="K256" s="198"/>
      <c r="L256" s="198"/>
      <c r="M256" s="198"/>
      <c r="N256" s="198"/>
      <c r="O256" s="198"/>
      <c r="P256" s="198"/>
      <c r="Q256" s="198"/>
      <c r="R256" s="198"/>
      <c r="S256" s="198"/>
      <c r="T256" s="198"/>
      <c r="V256" s="230"/>
      <c r="W256" s="230"/>
      <c r="X256" s="230"/>
      <c r="Y256" s="230"/>
      <c r="Z256" s="230"/>
      <c r="AA256" s="230"/>
      <c r="AB256" s="230"/>
      <c r="AC256" s="230"/>
      <c r="AD256" s="230"/>
      <c r="AE256" s="230"/>
    </row>
    <row r="257" spans="1:31" ht="12" customHeight="1" x14ac:dyDescent="0.2">
      <c r="A257" s="189" t="s">
        <v>37</v>
      </c>
      <c r="B257" s="197">
        <v>8051.2974889999996</v>
      </c>
      <c r="C257" s="197">
        <v>5843.9748950000003</v>
      </c>
      <c r="D257" s="197">
        <v>6548.8432030000004</v>
      </c>
      <c r="E257" s="197">
        <v>7335.4179910000003</v>
      </c>
      <c r="F257" s="197">
        <v>8517.4204659999996</v>
      </c>
      <c r="G257" s="197"/>
      <c r="H257" s="197"/>
      <c r="I257" s="197"/>
      <c r="J257" s="197"/>
      <c r="K257" s="197"/>
      <c r="L257" s="197"/>
      <c r="M257" s="197"/>
      <c r="N257" s="197"/>
      <c r="O257" s="197"/>
      <c r="P257" s="197"/>
      <c r="Q257" s="197"/>
      <c r="R257" s="197"/>
      <c r="S257" s="197"/>
      <c r="T257" s="197"/>
      <c r="V257" s="230"/>
      <c r="W257" s="230"/>
      <c r="X257" s="230"/>
      <c r="Y257" s="230"/>
      <c r="Z257" s="230"/>
      <c r="AA257" s="230"/>
      <c r="AB257" s="230"/>
      <c r="AC257" s="230"/>
      <c r="AD257" s="230"/>
      <c r="AE257" s="230"/>
    </row>
    <row r="258" spans="1:31" ht="12" customHeight="1" x14ac:dyDescent="0.2">
      <c r="A258" s="191" t="s">
        <v>54</v>
      </c>
      <c r="B258" s="198">
        <v>3008.7737419999999</v>
      </c>
      <c r="C258" s="198">
        <v>3755.5740559999999</v>
      </c>
      <c r="D258" s="198">
        <v>3902.2341390000001</v>
      </c>
      <c r="E258" s="198">
        <v>4514.3905240000004</v>
      </c>
      <c r="F258" s="198">
        <v>4667.9510479999999</v>
      </c>
      <c r="G258" s="198"/>
      <c r="H258" s="198"/>
      <c r="I258" s="198"/>
      <c r="J258" s="198"/>
      <c r="K258" s="198"/>
      <c r="L258" s="198"/>
      <c r="M258" s="198"/>
      <c r="N258" s="198"/>
      <c r="O258" s="198"/>
      <c r="P258" s="198"/>
      <c r="Q258" s="198"/>
      <c r="R258" s="198"/>
      <c r="S258" s="198"/>
      <c r="T258" s="198"/>
      <c r="V258" s="230"/>
      <c r="W258" s="230"/>
      <c r="X258" s="230"/>
      <c r="Y258" s="230"/>
      <c r="Z258" s="230"/>
      <c r="AA258" s="230"/>
      <c r="AB258" s="230"/>
      <c r="AC258" s="230"/>
      <c r="AD258" s="230"/>
      <c r="AE258" s="230"/>
    </row>
    <row r="259" spans="1:31" ht="12" customHeight="1" x14ac:dyDescent="0.2">
      <c r="A259" s="189" t="s">
        <v>59</v>
      </c>
      <c r="B259" s="197">
        <v>5.4388969999999999</v>
      </c>
      <c r="C259" s="197">
        <v>0</v>
      </c>
      <c r="D259" s="197">
        <v>88.407321999999994</v>
      </c>
      <c r="E259" s="197">
        <v>81.664113</v>
      </c>
      <c r="F259" s="197">
        <v>0</v>
      </c>
      <c r="G259" s="197"/>
      <c r="H259" s="197"/>
      <c r="I259" s="197"/>
      <c r="J259" s="197"/>
      <c r="K259" s="197"/>
      <c r="L259" s="197"/>
      <c r="M259" s="197"/>
      <c r="N259" s="197"/>
      <c r="O259" s="197"/>
      <c r="P259" s="197"/>
      <c r="Q259" s="197"/>
      <c r="R259" s="197"/>
      <c r="S259" s="197"/>
      <c r="T259" s="197"/>
      <c r="V259" s="230"/>
      <c r="W259" s="230"/>
      <c r="X259" s="230"/>
      <c r="Y259" s="230"/>
      <c r="Z259" s="230"/>
      <c r="AA259" s="230"/>
      <c r="AB259" s="230"/>
      <c r="AC259" s="230"/>
      <c r="AD259" s="230"/>
      <c r="AE259" s="230"/>
    </row>
    <row r="260" spans="1:31" ht="12" customHeight="1" x14ac:dyDescent="0.2">
      <c r="A260" s="191" t="s">
        <v>47</v>
      </c>
      <c r="B260" s="198">
        <v>722.06927800000005</v>
      </c>
      <c r="C260" s="198">
        <v>1058.2898150000001</v>
      </c>
      <c r="D260" s="198">
        <v>1219.2404059999999</v>
      </c>
      <c r="E260" s="198">
        <v>1617.51947</v>
      </c>
      <c r="F260" s="198">
        <v>1539.3146360000001</v>
      </c>
      <c r="G260" s="198"/>
      <c r="H260" s="198"/>
      <c r="I260" s="198"/>
      <c r="J260" s="198"/>
      <c r="K260" s="198"/>
      <c r="L260" s="198"/>
      <c r="M260" s="198"/>
      <c r="N260" s="198"/>
      <c r="O260" s="198"/>
      <c r="P260" s="198"/>
      <c r="Q260" s="198"/>
      <c r="R260" s="198"/>
      <c r="S260" s="198"/>
      <c r="T260" s="198"/>
      <c r="V260" s="230"/>
      <c r="W260" s="230"/>
      <c r="X260" s="230"/>
      <c r="Y260" s="230"/>
      <c r="Z260" s="230"/>
      <c r="AA260" s="230"/>
      <c r="AB260" s="230"/>
      <c r="AC260" s="230"/>
      <c r="AD260" s="230"/>
      <c r="AE260" s="230"/>
    </row>
    <row r="261" spans="1:31" ht="12" customHeight="1" x14ac:dyDescent="0.2">
      <c r="A261" s="189" t="s">
        <v>53</v>
      </c>
      <c r="B261" s="197">
        <v>61.623325000000001</v>
      </c>
      <c r="C261" s="197">
        <v>101.65844</v>
      </c>
      <c r="D261" s="197">
        <v>71.821124999999995</v>
      </c>
      <c r="E261" s="197">
        <v>60.134914999999999</v>
      </c>
      <c r="F261" s="197">
        <v>48.837533000000001</v>
      </c>
      <c r="G261" s="197"/>
      <c r="H261" s="197"/>
      <c r="I261" s="197"/>
      <c r="J261" s="197"/>
      <c r="K261" s="197"/>
      <c r="L261" s="197"/>
      <c r="M261" s="197"/>
      <c r="N261" s="197"/>
      <c r="O261" s="197"/>
      <c r="P261" s="197"/>
      <c r="Q261" s="197"/>
      <c r="R261" s="197"/>
      <c r="S261" s="197"/>
      <c r="T261" s="197"/>
      <c r="V261" s="230"/>
      <c r="W261" s="230"/>
      <c r="X261" s="230"/>
      <c r="Y261" s="230"/>
      <c r="Z261" s="230"/>
      <c r="AA261" s="230"/>
      <c r="AB261" s="230"/>
      <c r="AC261" s="230"/>
      <c r="AD261" s="230"/>
      <c r="AE261" s="230"/>
    </row>
    <row r="262" spans="1:31" ht="12" customHeight="1" x14ac:dyDescent="0.2">
      <c r="A262" s="191" t="s">
        <v>51</v>
      </c>
      <c r="B262" s="198">
        <v>541.10622899999998</v>
      </c>
      <c r="C262" s="198">
        <v>115.751317</v>
      </c>
      <c r="D262" s="198">
        <v>0</v>
      </c>
      <c r="E262" s="198">
        <v>0</v>
      </c>
      <c r="F262" s="198">
        <v>114.47415700000001</v>
      </c>
      <c r="G262" s="198"/>
      <c r="H262" s="198"/>
      <c r="I262" s="198"/>
      <c r="J262" s="198"/>
      <c r="K262" s="198"/>
      <c r="L262" s="198"/>
      <c r="M262" s="198"/>
      <c r="N262" s="198"/>
      <c r="O262" s="198"/>
      <c r="P262" s="198"/>
      <c r="Q262" s="198"/>
      <c r="R262" s="198"/>
      <c r="S262" s="198"/>
      <c r="T262" s="198"/>
      <c r="V262" s="230"/>
      <c r="W262" s="230"/>
      <c r="X262" s="230"/>
      <c r="Y262" s="230"/>
      <c r="Z262" s="230"/>
      <c r="AA262" s="230"/>
      <c r="AB262" s="230"/>
      <c r="AC262" s="230"/>
      <c r="AD262" s="230"/>
      <c r="AE262" s="230"/>
    </row>
    <row r="263" spans="1:31" ht="12" customHeight="1" x14ac:dyDescent="0.2">
      <c r="A263" s="204" t="s">
        <v>58</v>
      </c>
      <c r="B263" s="206">
        <v>1185.934753</v>
      </c>
      <c r="C263" s="206">
        <v>5275.2460579999997</v>
      </c>
      <c r="D263" s="206">
        <v>5047.8164610000003</v>
      </c>
      <c r="E263" s="206">
        <v>5236.2072420000004</v>
      </c>
      <c r="F263" s="206">
        <v>5827.8344580000003</v>
      </c>
      <c r="G263" s="206"/>
      <c r="H263" s="206"/>
      <c r="I263" s="206"/>
      <c r="J263" s="206"/>
      <c r="K263" s="206"/>
      <c r="L263" s="206"/>
      <c r="M263" s="206"/>
      <c r="N263" s="206"/>
      <c r="O263" s="206"/>
      <c r="P263" s="206"/>
      <c r="Q263" s="206"/>
      <c r="R263" s="206"/>
      <c r="S263" s="206"/>
      <c r="T263" s="206"/>
      <c r="V263" s="230"/>
      <c r="W263" s="230"/>
      <c r="X263" s="230"/>
      <c r="Y263" s="230"/>
      <c r="Z263" s="230"/>
      <c r="AA263" s="230"/>
      <c r="AB263" s="230"/>
      <c r="AC263" s="230"/>
      <c r="AD263" s="230"/>
      <c r="AE263" s="230"/>
    </row>
    <row r="266" spans="1:31" ht="12" customHeight="1" x14ac:dyDescent="0.2">
      <c r="A266" s="2" t="s">
        <v>599</v>
      </c>
    </row>
    <row r="267" spans="1:31" ht="12" customHeight="1" x14ac:dyDescent="0.2">
      <c r="A267" s="5" t="s">
        <v>118</v>
      </c>
      <c r="B267" s="6">
        <f>B287/B$39</f>
        <v>1.9794586554089715E-2</v>
      </c>
      <c r="C267" s="6">
        <f t="shared" ref="C267:T267" si="15">C287/C$39</f>
        <v>1.0400997575478549E-2</v>
      </c>
      <c r="D267" s="6">
        <f t="shared" si="15"/>
        <v>1.1897012362264562E-2</v>
      </c>
      <c r="E267" s="6">
        <f t="shared" si="15"/>
        <v>8.595321068795023E-3</v>
      </c>
      <c r="F267" s="6">
        <f t="shared" si="15"/>
        <v>6.1084162962882606E-3</v>
      </c>
      <c r="G267" s="6"/>
      <c r="H267" s="6"/>
      <c r="I267" s="6"/>
      <c r="J267" s="6"/>
      <c r="K267" s="6"/>
      <c r="L267" s="6"/>
      <c r="M267" s="6"/>
      <c r="N267" s="6"/>
      <c r="O267" s="6"/>
      <c r="P267" s="6"/>
      <c r="Q267" s="6"/>
      <c r="R267" s="6"/>
      <c r="S267" s="6"/>
      <c r="T267" s="6"/>
    </row>
    <row r="268" spans="1:31" ht="12" customHeight="1" x14ac:dyDescent="0.2">
      <c r="A268" s="5" t="s">
        <v>119</v>
      </c>
      <c r="B268" s="6">
        <f>B277/B$29</f>
        <v>8.5087363725029914E-3</v>
      </c>
      <c r="C268" s="6">
        <f t="shared" ref="C268:T268" si="16">C277/C$29</f>
        <v>5.5147160941665871E-3</v>
      </c>
      <c r="D268" s="6">
        <f t="shared" si="16"/>
        <v>7.7201612907035434E-3</v>
      </c>
      <c r="E268" s="6">
        <f t="shared" si="16"/>
        <v>4.9174517692305957E-3</v>
      </c>
      <c r="F268" s="6">
        <f t="shared" si="16"/>
        <v>6.6499058979825739E-3</v>
      </c>
      <c r="G268" s="6"/>
      <c r="H268" s="6"/>
      <c r="I268" s="6"/>
      <c r="J268" s="6"/>
      <c r="K268" s="6"/>
      <c r="L268" s="6"/>
      <c r="M268" s="6"/>
      <c r="N268" s="6"/>
      <c r="O268" s="6"/>
      <c r="P268" s="6"/>
      <c r="Q268" s="6"/>
      <c r="R268" s="6"/>
      <c r="S268" s="6"/>
      <c r="T268" s="6"/>
    </row>
    <row r="269" spans="1:31" ht="12" customHeight="1" x14ac:dyDescent="0.2">
      <c r="A269" s="2" t="s">
        <v>614</v>
      </c>
    </row>
    <row r="270" spans="1:31" ht="12" customHeight="1" x14ac:dyDescent="0.2">
      <c r="A270" s="193" t="s">
        <v>14</v>
      </c>
      <c r="B270" s="194" t="s">
        <v>15</v>
      </c>
      <c r="C270" s="194" t="s">
        <v>16</v>
      </c>
      <c r="D270" s="194" t="s">
        <v>17</v>
      </c>
      <c r="E270" s="194" t="s">
        <v>18</v>
      </c>
      <c r="F270" s="194" t="s">
        <v>19</v>
      </c>
      <c r="G270" s="194"/>
      <c r="H270" s="194"/>
      <c r="I270" s="194"/>
      <c r="J270" s="194"/>
      <c r="K270" s="194"/>
      <c r="L270" s="194"/>
      <c r="M270" s="194"/>
      <c r="N270" s="194"/>
      <c r="O270" s="194"/>
      <c r="P270" s="194"/>
      <c r="Q270" s="194"/>
      <c r="R270" s="194"/>
      <c r="S270" s="194"/>
      <c r="T270" s="194"/>
    </row>
    <row r="271" spans="1:31" ht="12" customHeight="1" x14ac:dyDescent="0.2">
      <c r="A271" s="196" t="s">
        <v>32</v>
      </c>
      <c r="B271" s="194"/>
      <c r="C271" s="194"/>
      <c r="D271" s="194"/>
      <c r="E271" s="194"/>
      <c r="F271" s="194"/>
      <c r="G271" s="194"/>
      <c r="H271" s="194"/>
      <c r="I271" s="194"/>
      <c r="J271" s="194"/>
      <c r="K271" s="194"/>
      <c r="L271" s="194"/>
      <c r="M271" s="194"/>
      <c r="N271" s="194"/>
      <c r="O271" s="194"/>
      <c r="P271" s="194"/>
      <c r="Q271" s="194"/>
      <c r="R271" s="194"/>
      <c r="S271" s="194"/>
      <c r="T271" s="194"/>
    </row>
    <row r="272" spans="1:31" ht="12" customHeight="1" x14ac:dyDescent="0.2">
      <c r="A272" s="189" t="s">
        <v>41</v>
      </c>
      <c r="B272" s="197">
        <v>5.7833800000000002</v>
      </c>
      <c r="C272" s="197">
        <v>3.6237210000000002</v>
      </c>
      <c r="D272" s="197">
        <v>3.3536640000000002</v>
      </c>
      <c r="E272" s="197">
        <v>5.531193</v>
      </c>
      <c r="F272" s="197">
        <v>3.549239</v>
      </c>
      <c r="G272" s="197"/>
      <c r="H272" s="197"/>
      <c r="I272" s="197"/>
      <c r="J272" s="197"/>
      <c r="K272" s="197"/>
      <c r="L272" s="197"/>
      <c r="M272" s="197"/>
      <c r="N272" s="197"/>
      <c r="O272" s="197"/>
      <c r="P272" s="197"/>
      <c r="Q272" s="197"/>
      <c r="R272" s="197"/>
      <c r="S272" s="197"/>
      <c r="T272" s="197"/>
      <c r="V272" s="231"/>
      <c r="W272" s="231"/>
      <c r="X272" s="231"/>
      <c r="Y272" s="231"/>
      <c r="Z272" s="231"/>
      <c r="AA272" s="231"/>
      <c r="AB272" s="231"/>
      <c r="AC272" s="231"/>
      <c r="AD272" s="231"/>
      <c r="AE272" s="231"/>
    </row>
    <row r="273" spans="1:31" ht="12" customHeight="1" x14ac:dyDescent="0.2">
      <c r="A273" s="191" t="s">
        <v>42</v>
      </c>
      <c r="B273" s="198">
        <v>15.579613</v>
      </c>
      <c r="C273" s="198">
        <v>15.460870999999999</v>
      </c>
      <c r="D273" s="198">
        <v>15.792684</v>
      </c>
      <c r="E273" s="198">
        <v>18.117470000000001</v>
      </c>
      <c r="F273" s="198">
        <v>19.210609000000002</v>
      </c>
      <c r="G273" s="198"/>
      <c r="H273" s="198"/>
      <c r="I273" s="198"/>
      <c r="J273" s="198"/>
      <c r="K273" s="198"/>
      <c r="L273" s="198"/>
      <c r="M273" s="198"/>
      <c r="N273" s="198"/>
      <c r="O273" s="198"/>
      <c r="P273" s="198"/>
      <c r="Q273" s="198"/>
      <c r="R273" s="198"/>
      <c r="S273" s="198"/>
      <c r="T273" s="198"/>
      <c r="V273" s="231"/>
      <c r="W273" s="231"/>
      <c r="X273" s="231"/>
      <c r="Y273" s="231"/>
      <c r="Z273" s="231"/>
      <c r="AA273" s="231"/>
      <c r="AB273" s="231"/>
      <c r="AC273" s="231"/>
      <c r="AD273" s="231"/>
      <c r="AE273" s="231"/>
    </row>
    <row r="274" spans="1:31" ht="12" customHeight="1" x14ac:dyDescent="0.2">
      <c r="A274" s="189" t="s">
        <v>56</v>
      </c>
      <c r="B274" s="197">
        <v>3.215E-3</v>
      </c>
      <c r="C274" s="197">
        <v>4.921E-3</v>
      </c>
      <c r="D274" s="197">
        <v>1.3136999999999999E-2</v>
      </c>
      <c r="E274" s="197">
        <v>8.5445829999999994</v>
      </c>
      <c r="F274" s="197">
        <v>0.14138200000000001</v>
      </c>
      <c r="G274" s="197"/>
      <c r="H274" s="197"/>
      <c r="I274" s="197"/>
      <c r="J274" s="197"/>
      <c r="K274" s="197"/>
      <c r="L274" s="197"/>
      <c r="M274" s="197"/>
      <c r="N274" s="197"/>
      <c r="O274" s="197"/>
      <c r="P274" s="197"/>
      <c r="Q274" s="197"/>
      <c r="R274" s="197"/>
      <c r="S274" s="197"/>
      <c r="T274" s="197"/>
      <c r="V274" s="231"/>
      <c r="W274" s="231"/>
      <c r="X274" s="231"/>
      <c r="Y274" s="231"/>
      <c r="Z274" s="231"/>
      <c r="AA274" s="231"/>
      <c r="AB274" s="231"/>
      <c r="AC274" s="231"/>
      <c r="AD274" s="231"/>
      <c r="AE274" s="231"/>
    </row>
    <row r="275" spans="1:31" ht="12" customHeight="1" x14ac:dyDescent="0.2">
      <c r="A275" s="191" t="s">
        <v>45</v>
      </c>
      <c r="B275" s="198">
        <v>1.9131119999999999</v>
      </c>
      <c r="C275" s="198">
        <v>0.93235299999999999</v>
      </c>
      <c r="D275" s="198">
        <v>1.9157329999999999</v>
      </c>
      <c r="E275" s="198">
        <v>33.658911000000003</v>
      </c>
      <c r="F275" s="198">
        <v>100.64400000000001</v>
      </c>
      <c r="G275" s="198"/>
      <c r="H275" s="198"/>
      <c r="I275" s="198"/>
      <c r="J275" s="198"/>
      <c r="K275" s="198"/>
      <c r="L275" s="198"/>
      <c r="M275" s="198"/>
      <c r="N275" s="198"/>
      <c r="O275" s="198"/>
      <c r="P275" s="198"/>
      <c r="Q275" s="198"/>
      <c r="R275" s="198"/>
      <c r="S275" s="198"/>
      <c r="T275" s="198"/>
      <c r="V275" s="231"/>
      <c r="W275" s="231"/>
      <c r="X275" s="231"/>
      <c r="Y275" s="231"/>
      <c r="Z275" s="231"/>
      <c r="AA275" s="231"/>
      <c r="AB275" s="231"/>
      <c r="AC275" s="231"/>
      <c r="AD275" s="231"/>
      <c r="AE275" s="231"/>
    </row>
    <row r="276" spans="1:31" ht="12" customHeight="1" x14ac:dyDescent="0.2">
      <c r="A276" s="189" t="s">
        <v>55</v>
      </c>
      <c r="B276" s="197">
        <v>2.747328</v>
      </c>
      <c r="C276" s="197">
        <v>7.7357469999999999</v>
      </c>
      <c r="D276" s="197">
        <v>11.894443000000001</v>
      </c>
      <c r="E276" s="197">
        <v>13.998661999999999</v>
      </c>
      <c r="F276" s="197">
        <v>15.361459999999999</v>
      </c>
      <c r="G276" s="197"/>
      <c r="H276" s="197"/>
      <c r="I276" s="197"/>
      <c r="J276" s="197"/>
      <c r="K276" s="197"/>
      <c r="L276" s="197"/>
      <c r="M276" s="197"/>
      <c r="N276" s="197"/>
      <c r="O276" s="197"/>
      <c r="P276" s="197"/>
      <c r="Q276" s="197"/>
      <c r="R276" s="197"/>
      <c r="S276" s="197"/>
      <c r="T276" s="197"/>
      <c r="V276" s="231"/>
      <c r="W276" s="231"/>
      <c r="X276" s="231"/>
      <c r="Y276" s="231"/>
      <c r="Z276" s="231"/>
      <c r="AA276" s="231"/>
      <c r="AB276" s="231"/>
      <c r="AC276" s="231"/>
      <c r="AD276" s="231"/>
      <c r="AE276" s="231"/>
    </row>
    <row r="277" spans="1:31" ht="12" customHeight="1" x14ac:dyDescent="0.2">
      <c r="A277" s="191" t="s">
        <v>43</v>
      </c>
      <c r="B277" s="198">
        <v>88.782420999999999</v>
      </c>
      <c r="C277" s="198">
        <v>70.770129999999995</v>
      </c>
      <c r="D277" s="198">
        <v>107.28946000000001</v>
      </c>
      <c r="E277" s="198">
        <v>77.098059000000006</v>
      </c>
      <c r="F277" s="198">
        <v>112.97492099999999</v>
      </c>
      <c r="G277" s="198"/>
      <c r="H277" s="198"/>
      <c r="I277" s="198"/>
      <c r="J277" s="198"/>
      <c r="K277" s="198"/>
      <c r="L277" s="198"/>
      <c r="M277" s="198"/>
      <c r="N277" s="198"/>
      <c r="O277" s="198"/>
      <c r="P277" s="198"/>
      <c r="Q277" s="198"/>
      <c r="R277" s="198"/>
      <c r="S277" s="198"/>
      <c r="T277" s="198"/>
      <c r="V277" s="231"/>
      <c r="W277" s="231"/>
      <c r="X277" s="231"/>
      <c r="Y277" s="231"/>
      <c r="Z277" s="231"/>
      <c r="AA277" s="231"/>
      <c r="AB277" s="231"/>
      <c r="AC277" s="231"/>
      <c r="AD277" s="231"/>
      <c r="AE277" s="231"/>
    </row>
    <row r="278" spans="1:31" ht="12" customHeight="1" x14ac:dyDescent="0.2">
      <c r="A278" s="189" t="s">
        <v>40</v>
      </c>
      <c r="B278" s="197">
        <v>11.998251</v>
      </c>
      <c r="C278" s="197">
        <v>10.932848999999999</v>
      </c>
      <c r="D278" s="197">
        <v>26.525482</v>
      </c>
      <c r="E278" s="197">
        <v>21.303132000000002</v>
      </c>
      <c r="F278" s="197">
        <v>30.928401000000001</v>
      </c>
      <c r="G278" s="197"/>
      <c r="H278" s="197"/>
      <c r="I278" s="197"/>
      <c r="J278" s="197"/>
      <c r="K278" s="197"/>
      <c r="L278" s="197"/>
      <c r="M278" s="197"/>
      <c r="N278" s="197"/>
      <c r="O278" s="197"/>
      <c r="P278" s="197"/>
      <c r="Q278" s="197"/>
      <c r="R278" s="197"/>
      <c r="S278" s="197"/>
      <c r="T278" s="197"/>
      <c r="V278" s="231"/>
      <c r="W278" s="231"/>
      <c r="X278" s="231"/>
      <c r="Y278" s="231"/>
      <c r="Z278" s="231"/>
      <c r="AA278" s="231"/>
      <c r="AB278" s="231"/>
      <c r="AC278" s="231"/>
      <c r="AD278" s="231"/>
      <c r="AE278" s="231"/>
    </row>
    <row r="279" spans="1:31" ht="12" customHeight="1" x14ac:dyDescent="0.2">
      <c r="A279" s="191" t="s">
        <v>44</v>
      </c>
      <c r="B279" s="198">
        <v>0.14644599999999999</v>
      </c>
      <c r="C279" s="198">
        <v>0.87325399999999997</v>
      </c>
      <c r="D279" s="198">
        <v>1.3678429999999999</v>
      </c>
      <c r="E279" s="198">
        <v>0.88470099999999996</v>
      </c>
      <c r="F279" s="198">
        <v>1.835947</v>
      </c>
      <c r="G279" s="198"/>
      <c r="H279" s="198"/>
      <c r="I279" s="198"/>
      <c r="J279" s="198"/>
      <c r="K279" s="198"/>
      <c r="L279" s="198"/>
      <c r="M279" s="198"/>
      <c r="N279" s="198"/>
      <c r="O279" s="198"/>
      <c r="P279" s="198"/>
      <c r="Q279" s="198"/>
      <c r="R279" s="198"/>
      <c r="S279" s="198"/>
      <c r="T279" s="198"/>
      <c r="V279" s="231"/>
      <c r="W279" s="231"/>
      <c r="X279" s="231"/>
      <c r="Y279" s="231"/>
      <c r="Z279" s="231"/>
      <c r="AA279" s="231"/>
      <c r="AB279" s="231"/>
      <c r="AC279" s="231"/>
      <c r="AD279" s="231"/>
      <c r="AE279" s="231"/>
    </row>
    <row r="280" spans="1:31" ht="12" customHeight="1" x14ac:dyDescent="0.2">
      <c r="A280" s="189" t="s">
        <v>52</v>
      </c>
      <c r="B280" s="197">
        <v>1.917508</v>
      </c>
      <c r="C280" s="197">
        <v>1.1344019999999999</v>
      </c>
      <c r="D280" s="197">
        <v>0.80982500000000002</v>
      </c>
      <c r="E280" s="197">
        <v>2.9387970000000001</v>
      </c>
      <c r="F280" s="197">
        <v>1.159994</v>
      </c>
      <c r="G280" s="197"/>
      <c r="H280" s="197"/>
      <c r="I280" s="197"/>
      <c r="J280" s="197"/>
      <c r="K280" s="197"/>
      <c r="L280" s="197"/>
      <c r="M280" s="197"/>
      <c r="N280" s="197"/>
      <c r="O280" s="197"/>
      <c r="P280" s="197"/>
      <c r="Q280" s="197"/>
      <c r="R280" s="197"/>
      <c r="S280" s="197"/>
      <c r="T280" s="197"/>
      <c r="V280" s="231"/>
      <c r="W280" s="231"/>
      <c r="X280" s="231"/>
      <c r="Y280" s="231"/>
      <c r="Z280" s="231"/>
      <c r="AA280" s="231"/>
      <c r="AB280" s="231"/>
      <c r="AC280" s="231"/>
      <c r="AD280" s="231"/>
      <c r="AE280" s="231"/>
    </row>
    <row r="281" spans="1:31" ht="12" customHeight="1" x14ac:dyDescent="0.2">
      <c r="A281" s="191" t="s">
        <v>50</v>
      </c>
      <c r="B281" s="198">
        <v>23.687581999999999</v>
      </c>
      <c r="C281" s="198">
        <v>30.889251999999999</v>
      </c>
      <c r="D281" s="198">
        <v>30.375321</v>
      </c>
      <c r="E281" s="198">
        <v>27.47072</v>
      </c>
      <c r="F281" s="198">
        <v>33.753807999999999</v>
      </c>
      <c r="G281" s="198"/>
      <c r="H281" s="198"/>
      <c r="I281" s="198"/>
      <c r="J281" s="198"/>
      <c r="K281" s="198"/>
      <c r="L281" s="198"/>
      <c r="M281" s="198"/>
      <c r="N281" s="198"/>
      <c r="O281" s="198"/>
      <c r="P281" s="198"/>
      <c r="Q281" s="198"/>
      <c r="R281" s="198"/>
      <c r="S281" s="198"/>
      <c r="T281" s="198"/>
      <c r="V281" s="231"/>
      <c r="W281" s="231"/>
      <c r="X281" s="231"/>
      <c r="Y281" s="231"/>
      <c r="Z281" s="231"/>
      <c r="AA281" s="231"/>
      <c r="AB281" s="231"/>
      <c r="AC281" s="231"/>
      <c r="AD281" s="231"/>
      <c r="AE281" s="231"/>
    </row>
    <row r="282" spans="1:31" ht="12" customHeight="1" x14ac:dyDescent="0.2">
      <c r="A282" s="189" t="s">
        <v>39</v>
      </c>
      <c r="B282" s="197">
        <v>41.616124999999997</v>
      </c>
      <c r="C282" s="197">
        <v>58.377291</v>
      </c>
      <c r="D282" s="197">
        <v>60.081167999999998</v>
      </c>
      <c r="E282" s="197">
        <v>56.359048999999999</v>
      </c>
      <c r="F282" s="197">
        <v>61.472664000000002</v>
      </c>
      <c r="G282" s="197"/>
      <c r="H282" s="197"/>
      <c r="I282" s="197"/>
      <c r="J282" s="197"/>
      <c r="K282" s="197"/>
      <c r="L282" s="197"/>
      <c r="M282" s="197"/>
      <c r="N282" s="197"/>
      <c r="O282" s="197"/>
      <c r="P282" s="197"/>
      <c r="Q282" s="197"/>
      <c r="R282" s="197"/>
      <c r="S282" s="197"/>
      <c r="T282" s="197"/>
      <c r="V282" s="231"/>
      <c r="W282" s="231"/>
      <c r="X282" s="231"/>
      <c r="Y282" s="231"/>
      <c r="Z282" s="231"/>
      <c r="AA282" s="231"/>
      <c r="AB282" s="231"/>
      <c r="AC282" s="231"/>
      <c r="AD282" s="231"/>
      <c r="AE282" s="231"/>
    </row>
    <row r="283" spans="1:31" ht="12" customHeight="1" x14ac:dyDescent="0.2">
      <c r="A283" s="191" t="s">
        <v>57</v>
      </c>
      <c r="B283" s="198">
        <v>0.69331799999999999</v>
      </c>
      <c r="C283" s="198">
        <v>0.80236399999999997</v>
      </c>
      <c r="D283" s="198">
        <v>0.65675899999999998</v>
      </c>
      <c r="E283" s="198">
        <v>0.79962699999999998</v>
      </c>
      <c r="F283" s="198">
        <v>0.71565299999999998</v>
      </c>
      <c r="G283" s="198"/>
      <c r="H283" s="198"/>
      <c r="I283" s="198"/>
      <c r="J283" s="198"/>
      <c r="K283" s="198"/>
      <c r="L283" s="198"/>
      <c r="M283" s="198"/>
      <c r="N283" s="198"/>
      <c r="O283" s="198"/>
      <c r="P283" s="198"/>
      <c r="Q283" s="198"/>
      <c r="R283" s="198"/>
      <c r="S283" s="198"/>
      <c r="T283" s="198"/>
      <c r="V283" s="231"/>
      <c r="W283" s="231"/>
      <c r="X283" s="231"/>
      <c r="Y283" s="231"/>
      <c r="Z283" s="231"/>
      <c r="AA283" s="231"/>
      <c r="AB283" s="231"/>
      <c r="AC283" s="231"/>
      <c r="AD283" s="231"/>
      <c r="AE283" s="231"/>
    </row>
    <row r="284" spans="1:31" ht="12" customHeight="1" x14ac:dyDescent="0.2">
      <c r="A284" s="189" t="s">
        <v>49</v>
      </c>
      <c r="B284" s="197">
        <v>16.752428999999999</v>
      </c>
      <c r="C284" s="197">
        <v>17.507819999999999</v>
      </c>
      <c r="D284" s="197">
        <v>24.30527</v>
      </c>
      <c r="E284" s="197">
        <v>26.768647999999999</v>
      </c>
      <c r="F284" s="197">
        <v>19.277463999999998</v>
      </c>
      <c r="G284" s="197"/>
      <c r="H284" s="197"/>
      <c r="I284" s="197"/>
      <c r="J284" s="197"/>
      <c r="K284" s="197"/>
      <c r="L284" s="197"/>
      <c r="M284" s="197"/>
      <c r="N284" s="197"/>
      <c r="O284" s="197"/>
      <c r="P284" s="197"/>
      <c r="Q284" s="197"/>
      <c r="R284" s="197"/>
      <c r="S284" s="197"/>
      <c r="T284" s="197"/>
      <c r="V284" s="231"/>
      <c r="W284" s="231"/>
      <c r="X284" s="231"/>
      <c r="Y284" s="231"/>
      <c r="Z284" s="231"/>
      <c r="AA284" s="231"/>
      <c r="AB284" s="231"/>
      <c r="AC284" s="231"/>
      <c r="AD284" s="231"/>
      <c r="AE284" s="231"/>
    </row>
    <row r="285" spans="1:31" ht="12" customHeight="1" x14ac:dyDescent="0.2">
      <c r="A285" s="191" t="s">
        <v>46</v>
      </c>
      <c r="B285" s="198">
        <v>0.50787099999999996</v>
      </c>
      <c r="C285" s="198">
        <v>7.3730000000000004E-2</v>
      </c>
      <c r="D285" s="198">
        <v>0.13472100000000001</v>
      </c>
      <c r="E285" s="198">
        <v>0.140235</v>
      </c>
      <c r="F285" s="198">
        <v>0.203376</v>
      </c>
      <c r="G285" s="198"/>
      <c r="H285" s="198"/>
      <c r="I285" s="198"/>
      <c r="J285" s="198"/>
      <c r="K285" s="198"/>
      <c r="L285" s="198"/>
      <c r="M285" s="198"/>
      <c r="N285" s="198"/>
      <c r="O285" s="198"/>
      <c r="P285" s="198"/>
      <c r="Q285" s="198"/>
      <c r="R285" s="198"/>
      <c r="S285" s="198"/>
      <c r="T285" s="198"/>
      <c r="V285" s="231"/>
      <c r="W285" s="231"/>
      <c r="X285" s="231"/>
      <c r="Y285" s="231"/>
      <c r="Z285" s="231"/>
      <c r="AA285" s="231"/>
      <c r="AB285" s="231"/>
      <c r="AC285" s="231"/>
      <c r="AD285" s="231"/>
      <c r="AE285" s="231"/>
    </row>
    <row r="286" spans="1:31" ht="12" customHeight="1" x14ac:dyDescent="0.2">
      <c r="A286" s="189" t="s">
        <v>48</v>
      </c>
      <c r="B286" s="197">
        <v>27.839234000000001</v>
      </c>
      <c r="C286" s="197">
        <v>32.814321999999997</v>
      </c>
      <c r="D286" s="197">
        <v>28.134554999999999</v>
      </c>
      <c r="E286" s="197">
        <v>63.226689999999998</v>
      </c>
      <c r="F286" s="197">
        <v>54.959128</v>
      </c>
      <c r="G286" s="197"/>
      <c r="H286" s="197"/>
      <c r="I286" s="197"/>
      <c r="J286" s="197"/>
      <c r="K286" s="197"/>
      <c r="L286" s="197"/>
      <c r="M286" s="197"/>
      <c r="N286" s="197"/>
      <c r="O286" s="197"/>
      <c r="P286" s="197"/>
      <c r="Q286" s="197"/>
      <c r="R286" s="197"/>
      <c r="S286" s="197"/>
      <c r="T286" s="197"/>
      <c r="V286" s="231"/>
      <c r="W286" s="231"/>
      <c r="X286" s="231"/>
      <c r="Y286" s="231"/>
      <c r="Z286" s="231"/>
      <c r="AA286" s="231"/>
      <c r="AB286" s="231"/>
      <c r="AC286" s="231"/>
      <c r="AD286" s="231"/>
      <c r="AE286" s="231"/>
    </row>
    <row r="287" spans="1:31" ht="12" customHeight="1" x14ac:dyDescent="0.2">
      <c r="A287" s="191" t="s">
        <v>38</v>
      </c>
      <c r="B287" s="198">
        <v>616.97534099999996</v>
      </c>
      <c r="C287" s="198">
        <v>392.351921</v>
      </c>
      <c r="D287" s="198">
        <v>491.16960999999998</v>
      </c>
      <c r="E287" s="198">
        <v>448.620047</v>
      </c>
      <c r="F287" s="198">
        <v>279.84410300000002</v>
      </c>
      <c r="G287" s="198"/>
      <c r="H287" s="198"/>
      <c r="I287" s="198"/>
      <c r="J287" s="198"/>
      <c r="K287" s="198"/>
      <c r="L287" s="198"/>
      <c r="M287" s="198"/>
      <c r="N287" s="198"/>
      <c r="O287" s="198"/>
      <c r="P287" s="198"/>
      <c r="Q287" s="198"/>
      <c r="R287" s="198"/>
      <c r="S287" s="198"/>
      <c r="T287" s="198"/>
      <c r="V287" s="231"/>
      <c r="W287" s="231"/>
      <c r="X287" s="231"/>
      <c r="Y287" s="231"/>
      <c r="Z287" s="231"/>
      <c r="AA287" s="231"/>
      <c r="AB287" s="231"/>
      <c r="AC287" s="231"/>
      <c r="AD287" s="231"/>
      <c r="AE287" s="231"/>
    </row>
    <row r="288" spans="1:31" ht="12" customHeight="1" x14ac:dyDescent="0.2">
      <c r="A288" s="189" t="s">
        <v>37</v>
      </c>
      <c r="B288" s="197">
        <v>10.165886</v>
      </c>
      <c r="C288" s="197">
        <v>17.994306000000002</v>
      </c>
      <c r="D288" s="197">
        <v>32.775672999999998</v>
      </c>
      <c r="E288" s="197">
        <v>42.391198000000003</v>
      </c>
      <c r="F288" s="197">
        <v>77.532025000000004</v>
      </c>
      <c r="G288" s="197"/>
      <c r="H288" s="197"/>
      <c r="I288" s="197"/>
      <c r="J288" s="197"/>
      <c r="K288" s="197"/>
      <c r="L288" s="197"/>
      <c r="M288" s="197"/>
      <c r="N288" s="197"/>
      <c r="O288" s="197"/>
      <c r="P288" s="197"/>
      <c r="Q288" s="197"/>
      <c r="R288" s="197"/>
      <c r="S288" s="197"/>
      <c r="T288" s="197"/>
      <c r="V288" s="231"/>
      <c r="W288" s="231"/>
      <c r="X288" s="231"/>
      <c r="Y288" s="231"/>
      <c r="Z288" s="231"/>
      <c r="AA288" s="231"/>
      <c r="AB288" s="231"/>
      <c r="AC288" s="231"/>
      <c r="AD288" s="231"/>
      <c r="AE288" s="231"/>
    </row>
    <row r="289" spans="1:31" ht="12" customHeight="1" x14ac:dyDescent="0.2">
      <c r="A289" s="191" t="s">
        <v>54</v>
      </c>
      <c r="B289" s="198">
        <v>20.866645999999999</v>
      </c>
      <c r="C289" s="198">
        <v>24.839759999999998</v>
      </c>
      <c r="D289" s="198">
        <v>23.51061</v>
      </c>
      <c r="E289" s="198">
        <v>21.645333000000001</v>
      </c>
      <c r="F289" s="198">
        <v>17.803972000000002</v>
      </c>
      <c r="G289" s="198"/>
      <c r="H289" s="198"/>
      <c r="I289" s="198"/>
      <c r="J289" s="198"/>
      <c r="K289" s="198"/>
      <c r="L289" s="198"/>
      <c r="M289" s="198"/>
      <c r="N289" s="198"/>
      <c r="O289" s="198"/>
      <c r="P289" s="198"/>
      <c r="Q289" s="198"/>
      <c r="R289" s="198"/>
      <c r="S289" s="198"/>
      <c r="T289" s="198"/>
      <c r="V289" s="231"/>
      <c r="W289" s="231"/>
      <c r="X289" s="231"/>
      <c r="Y289" s="231"/>
      <c r="Z289" s="231"/>
      <c r="AA289" s="231"/>
      <c r="AB289" s="231"/>
      <c r="AC289" s="231"/>
      <c r="AD289" s="231"/>
      <c r="AE289" s="231"/>
    </row>
    <row r="290" spans="1:31" ht="12" customHeight="1" x14ac:dyDescent="0.2">
      <c r="A290" s="189" t="s">
        <v>59</v>
      </c>
      <c r="B290" s="197">
        <v>0</v>
      </c>
      <c r="C290" s="197">
        <v>0</v>
      </c>
      <c r="D290" s="197">
        <v>0.97917200000000004</v>
      </c>
      <c r="E290" s="197">
        <v>0.56625400000000004</v>
      </c>
      <c r="F290" s="197">
        <v>0</v>
      </c>
      <c r="G290" s="197"/>
      <c r="H290" s="197"/>
      <c r="I290" s="197"/>
      <c r="J290" s="197"/>
      <c r="K290" s="197"/>
      <c r="L290" s="197"/>
      <c r="M290" s="197"/>
      <c r="N290" s="197"/>
      <c r="O290" s="197"/>
      <c r="P290" s="197"/>
      <c r="Q290" s="197"/>
      <c r="R290" s="197"/>
      <c r="S290" s="197"/>
      <c r="T290" s="197"/>
      <c r="V290" s="231"/>
      <c r="W290" s="231"/>
      <c r="X290" s="231"/>
      <c r="Y290" s="231"/>
      <c r="Z290" s="231"/>
      <c r="AA290" s="231"/>
      <c r="AB290" s="231"/>
      <c r="AC290" s="231"/>
      <c r="AD290" s="231"/>
      <c r="AE290" s="231"/>
    </row>
    <row r="291" spans="1:31" ht="12" customHeight="1" x14ac:dyDescent="0.2">
      <c r="A291" s="191" t="s">
        <v>47</v>
      </c>
      <c r="B291" s="198">
        <v>3.1007739999999999</v>
      </c>
      <c r="C291" s="198">
        <v>4.677181</v>
      </c>
      <c r="D291" s="198">
        <v>4.159853</v>
      </c>
      <c r="E291" s="198">
        <v>6.1418090000000003</v>
      </c>
      <c r="F291" s="198">
        <v>7.5989589999999998</v>
      </c>
      <c r="G291" s="198"/>
      <c r="H291" s="198"/>
      <c r="I291" s="198"/>
      <c r="J291" s="198"/>
      <c r="K291" s="198"/>
      <c r="L291" s="198"/>
      <c r="M291" s="198"/>
      <c r="N291" s="198"/>
      <c r="O291" s="198"/>
      <c r="P291" s="198"/>
      <c r="Q291" s="198"/>
      <c r="R291" s="198"/>
      <c r="S291" s="198"/>
      <c r="T291" s="198"/>
      <c r="V291" s="231"/>
      <c r="W291" s="231"/>
      <c r="X291" s="231"/>
      <c r="Y291" s="231"/>
      <c r="Z291" s="231"/>
      <c r="AA291" s="231"/>
      <c r="AB291" s="231"/>
      <c r="AC291" s="231"/>
      <c r="AD291" s="231"/>
      <c r="AE291" s="231"/>
    </row>
    <row r="292" spans="1:31" ht="12" customHeight="1" x14ac:dyDescent="0.2">
      <c r="A292" s="189" t="s">
        <v>53</v>
      </c>
      <c r="B292" s="197">
        <v>2.9797000000000001E-2</v>
      </c>
      <c r="C292" s="197">
        <v>0.26588699999999998</v>
      </c>
      <c r="D292" s="197">
        <v>2.6110999999999999E-2</v>
      </c>
      <c r="E292" s="197">
        <v>9.7765000000000005E-2</v>
      </c>
      <c r="F292" s="197">
        <v>7.1272000000000002E-2</v>
      </c>
      <c r="G292" s="197"/>
      <c r="H292" s="197"/>
      <c r="I292" s="197"/>
      <c r="J292" s="197"/>
      <c r="K292" s="197"/>
      <c r="L292" s="197"/>
      <c r="M292" s="197"/>
      <c r="N292" s="197"/>
      <c r="O292" s="197"/>
      <c r="P292" s="197"/>
      <c r="Q292" s="197"/>
      <c r="R292" s="197"/>
      <c r="S292" s="197"/>
      <c r="T292" s="197"/>
      <c r="V292" s="231"/>
      <c r="W292" s="231"/>
      <c r="X292" s="231"/>
      <c r="Y292" s="231"/>
      <c r="Z292" s="231"/>
      <c r="AA292" s="231"/>
      <c r="AB292" s="231"/>
      <c r="AC292" s="231"/>
      <c r="AD292" s="231"/>
      <c r="AE292" s="231"/>
    </row>
    <row r="293" spans="1:31" ht="12" customHeight="1" x14ac:dyDescent="0.2">
      <c r="A293" s="191" t="s">
        <v>51</v>
      </c>
      <c r="B293" s="198">
        <v>0</v>
      </c>
      <c r="C293" s="198">
        <v>5.8209999999999998E-3</v>
      </c>
      <c r="D293" s="198">
        <v>0</v>
      </c>
      <c r="E293" s="198">
        <v>0</v>
      </c>
      <c r="F293" s="198">
        <v>0</v>
      </c>
      <c r="G293" s="198"/>
      <c r="H293" s="198"/>
      <c r="I293" s="198"/>
      <c r="J293" s="198"/>
      <c r="K293" s="198"/>
      <c r="L293" s="198"/>
      <c r="M293" s="198"/>
      <c r="N293" s="198"/>
      <c r="O293" s="198"/>
      <c r="P293" s="198"/>
      <c r="Q293" s="198"/>
      <c r="R293" s="198"/>
      <c r="S293" s="198"/>
      <c r="T293" s="198"/>
      <c r="V293" s="231"/>
      <c r="W293" s="231"/>
      <c r="X293" s="231"/>
      <c r="Y293" s="231"/>
      <c r="Z293" s="231"/>
      <c r="AA293" s="231"/>
      <c r="AB293" s="231"/>
      <c r="AC293" s="231"/>
      <c r="AD293" s="231"/>
      <c r="AE293" s="231"/>
    </row>
    <row r="294" spans="1:31" ht="12" customHeight="1" x14ac:dyDescent="0.2">
      <c r="A294" s="204" t="s">
        <v>58</v>
      </c>
      <c r="B294" s="206">
        <v>0</v>
      </c>
      <c r="C294" s="206">
        <v>0</v>
      </c>
      <c r="D294" s="206">
        <v>9.5499000000000001E-2</v>
      </c>
      <c r="E294" s="206">
        <v>0</v>
      </c>
      <c r="F294" s="206">
        <v>0</v>
      </c>
      <c r="G294" s="206"/>
      <c r="H294" s="206"/>
      <c r="I294" s="206"/>
      <c r="J294" s="206"/>
      <c r="K294" s="206"/>
      <c r="L294" s="206"/>
      <c r="M294" s="206"/>
      <c r="N294" s="206"/>
      <c r="O294" s="206"/>
      <c r="P294" s="206"/>
      <c r="Q294" s="206"/>
      <c r="R294" s="206"/>
      <c r="S294" s="206"/>
      <c r="T294" s="206"/>
      <c r="V294" s="231"/>
      <c r="W294" s="231"/>
      <c r="X294" s="231"/>
      <c r="Y294" s="231"/>
      <c r="Z294" s="231"/>
      <c r="AA294" s="231"/>
      <c r="AB294" s="231"/>
      <c r="AC294" s="231"/>
      <c r="AD294" s="231"/>
      <c r="AE294" s="231"/>
    </row>
    <row r="297" spans="1:31" ht="12" customHeight="1" x14ac:dyDescent="0.2">
      <c r="A297" s="2" t="s">
        <v>600</v>
      </c>
    </row>
    <row r="298" spans="1:31" ht="12" customHeight="1" x14ac:dyDescent="0.2">
      <c r="A298" s="5" t="s">
        <v>118</v>
      </c>
      <c r="B298" s="6">
        <f t="shared" ref="B298" si="17">B317/B$28</f>
        <v>1.0004351481157614E-4</v>
      </c>
      <c r="C298" s="6">
        <f t="shared" ref="C298:T298" si="18">C317/C$28</f>
        <v>4.197917868308202E-4</v>
      </c>
      <c r="D298" s="6">
        <f t="shared" si="18"/>
        <v>1.0363875140801623E-3</v>
      </c>
      <c r="E298" s="6">
        <f t="shared" si="18"/>
        <v>2.9088890102036504E-3</v>
      </c>
      <c r="F298" s="6">
        <f t="shared" si="18"/>
        <v>2.0421450858230892E-4</v>
      </c>
      <c r="G298" s="6"/>
      <c r="H298" s="6"/>
      <c r="I298" s="6"/>
      <c r="J298" s="6"/>
      <c r="K298" s="6"/>
      <c r="L298" s="6"/>
      <c r="M298" s="6"/>
      <c r="N298" s="6"/>
      <c r="O298" s="6"/>
      <c r="P298" s="6"/>
      <c r="Q298" s="6"/>
      <c r="R298" s="6"/>
      <c r="S298" s="6"/>
      <c r="T298" s="6"/>
    </row>
    <row r="299" spans="1:31" ht="12" customHeight="1" x14ac:dyDescent="0.2">
      <c r="A299" s="5" t="s">
        <v>119</v>
      </c>
      <c r="B299" s="6">
        <f t="shared" ref="B299" si="19">B306/B$38</f>
        <v>2.2104593237561019E-3</v>
      </c>
      <c r="C299" s="6">
        <f t="shared" ref="C299:T299" si="20">C306/C$38</f>
        <v>1.9358060330449923E-3</v>
      </c>
      <c r="D299" s="6">
        <f t="shared" si="20"/>
        <v>1.8230417790154713E-3</v>
      </c>
      <c r="E299" s="6">
        <f t="shared" si="20"/>
        <v>1.4444231153619897E-3</v>
      </c>
      <c r="F299" s="6">
        <f t="shared" si="20"/>
        <v>9.7854184032572207E-4</v>
      </c>
      <c r="G299" s="6"/>
      <c r="H299" s="6"/>
      <c r="I299" s="6"/>
      <c r="J299" s="6"/>
      <c r="K299" s="6"/>
      <c r="L299" s="6"/>
      <c r="M299" s="6"/>
      <c r="N299" s="6"/>
      <c r="O299" s="6"/>
      <c r="P299" s="6"/>
      <c r="Q299" s="6"/>
      <c r="R299" s="6"/>
      <c r="S299" s="6"/>
      <c r="T299" s="6"/>
    </row>
    <row r="300" spans="1:31" ht="12" customHeight="1" x14ac:dyDescent="0.2">
      <c r="A300" s="2" t="s">
        <v>614</v>
      </c>
    </row>
    <row r="301" spans="1:31" ht="12" customHeight="1" x14ac:dyDescent="0.2">
      <c r="A301" s="193" t="s">
        <v>14</v>
      </c>
      <c r="B301" s="194" t="s">
        <v>15</v>
      </c>
      <c r="C301" s="194" t="s">
        <v>16</v>
      </c>
      <c r="D301" s="194" t="s">
        <v>17</v>
      </c>
      <c r="E301" s="194" t="s">
        <v>18</v>
      </c>
      <c r="F301" s="194" t="s">
        <v>19</v>
      </c>
      <c r="G301" s="194"/>
      <c r="H301" s="194"/>
      <c r="I301" s="194"/>
      <c r="J301" s="194"/>
      <c r="K301" s="194"/>
      <c r="L301" s="194"/>
      <c r="M301" s="194"/>
      <c r="N301" s="194"/>
      <c r="O301" s="194"/>
      <c r="P301" s="194"/>
      <c r="Q301" s="194"/>
      <c r="R301" s="194"/>
      <c r="S301" s="194"/>
      <c r="T301" s="194"/>
    </row>
    <row r="302" spans="1:31" ht="12" customHeight="1" x14ac:dyDescent="0.2">
      <c r="A302" s="196" t="s">
        <v>32</v>
      </c>
      <c r="B302" s="194"/>
      <c r="C302" s="194"/>
      <c r="D302" s="194"/>
      <c r="E302" s="194"/>
      <c r="F302" s="194"/>
      <c r="G302" s="194"/>
      <c r="H302" s="194"/>
      <c r="I302" s="194"/>
      <c r="J302" s="194"/>
      <c r="K302" s="194"/>
      <c r="L302" s="194"/>
      <c r="M302" s="194"/>
      <c r="N302" s="194"/>
      <c r="O302" s="194"/>
      <c r="P302" s="194"/>
      <c r="Q302" s="194"/>
      <c r="R302" s="194"/>
      <c r="S302" s="194"/>
      <c r="T302" s="194"/>
    </row>
    <row r="303" spans="1:31" ht="12" customHeight="1" x14ac:dyDescent="0.2">
      <c r="A303" s="189" t="s">
        <v>41</v>
      </c>
      <c r="B303" s="197">
        <v>4.0137200000000002</v>
      </c>
      <c r="C303" s="197">
        <v>7.0338599999999998</v>
      </c>
      <c r="D303" s="197">
        <v>9.0998839999999994</v>
      </c>
      <c r="E303" s="197">
        <v>8.9707050000000006</v>
      </c>
      <c r="F303" s="197">
        <v>10.196517</v>
      </c>
      <c r="G303" s="197"/>
      <c r="H303" s="197"/>
      <c r="I303" s="197"/>
      <c r="J303" s="197"/>
      <c r="K303" s="197"/>
      <c r="L303" s="197"/>
      <c r="M303" s="197"/>
      <c r="N303" s="197"/>
      <c r="O303" s="197"/>
      <c r="P303" s="197"/>
      <c r="Q303" s="197"/>
      <c r="R303" s="197"/>
      <c r="S303" s="197"/>
      <c r="T303" s="197"/>
      <c r="V303" s="232"/>
      <c r="W303" s="232"/>
      <c r="X303" s="232"/>
      <c r="Y303" s="232"/>
      <c r="Z303" s="232"/>
      <c r="AA303" s="232"/>
      <c r="AB303" s="232"/>
      <c r="AC303" s="232"/>
      <c r="AD303" s="232"/>
      <c r="AE303" s="232"/>
    </row>
    <row r="304" spans="1:31" ht="12" customHeight="1" x14ac:dyDescent="0.2">
      <c r="A304" s="191" t="s">
        <v>42</v>
      </c>
      <c r="B304" s="198">
        <v>8.8056920000000005</v>
      </c>
      <c r="C304" s="198">
        <v>7.2366820000000001</v>
      </c>
      <c r="D304" s="198">
        <v>24.386759999999999</v>
      </c>
      <c r="E304" s="198">
        <v>4.4733900000000002</v>
      </c>
      <c r="F304" s="198">
        <v>0.99010299999999996</v>
      </c>
      <c r="G304" s="198"/>
      <c r="H304" s="198"/>
      <c r="I304" s="198"/>
      <c r="J304" s="198"/>
      <c r="K304" s="198"/>
      <c r="L304" s="198"/>
      <c r="M304" s="198"/>
      <c r="N304" s="198"/>
      <c r="O304" s="198"/>
      <c r="P304" s="198"/>
      <c r="Q304" s="198"/>
      <c r="R304" s="198"/>
      <c r="S304" s="198"/>
      <c r="T304" s="198"/>
      <c r="V304" s="232"/>
      <c r="W304" s="232"/>
      <c r="X304" s="232"/>
      <c r="Y304" s="232"/>
      <c r="Z304" s="232"/>
      <c r="AA304" s="232"/>
      <c r="AB304" s="232"/>
      <c r="AC304" s="232"/>
      <c r="AD304" s="232"/>
      <c r="AE304" s="232"/>
    </row>
    <row r="305" spans="1:31" ht="12" customHeight="1" x14ac:dyDescent="0.2">
      <c r="A305" s="189" t="s">
        <v>56</v>
      </c>
      <c r="B305" s="197">
        <v>2.259096</v>
      </c>
      <c r="C305" s="197">
        <v>7.1215619999999999</v>
      </c>
      <c r="D305" s="197">
        <v>3.4877999999999999E-2</v>
      </c>
      <c r="E305" s="197">
        <v>4.6699999999999998E-2</v>
      </c>
      <c r="F305" s="197">
        <v>0.38838200000000001</v>
      </c>
      <c r="G305" s="197"/>
      <c r="H305" s="197"/>
      <c r="I305" s="197"/>
      <c r="J305" s="197"/>
      <c r="K305" s="197"/>
      <c r="L305" s="197"/>
      <c r="M305" s="197"/>
      <c r="N305" s="197"/>
      <c r="O305" s="197"/>
      <c r="P305" s="197"/>
      <c r="Q305" s="197"/>
      <c r="R305" s="197"/>
      <c r="S305" s="197"/>
      <c r="T305" s="197"/>
      <c r="V305" s="232"/>
      <c r="W305" s="232"/>
      <c r="X305" s="232"/>
      <c r="Y305" s="232"/>
      <c r="Z305" s="232"/>
      <c r="AA305" s="232"/>
      <c r="AB305" s="232"/>
      <c r="AC305" s="232"/>
      <c r="AD305" s="232"/>
      <c r="AE305" s="232"/>
    </row>
    <row r="306" spans="1:31" ht="12" customHeight="1" x14ac:dyDescent="0.2">
      <c r="A306" s="191" t="s">
        <v>45</v>
      </c>
      <c r="B306" s="198">
        <v>10.810692</v>
      </c>
      <c r="C306" s="198">
        <v>10.36411</v>
      </c>
      <c r="D306" s="198">
        <v>10.109908000000001</v>
      </c>
      <c r="E306" s="198">
        <v>9.5922789999999996</v>
      </c>
      <c r="F306" s="198">
        <v>6.1959239999999998</v>
      </c>
      <c r="G306" s="198"/>
      <c r="H306" s="198"/>
      <c r="I306" s="198"/>
      <c r="J306" s="198"/>
      <c r="K306" s="198"/>
      <c r="L306" s="198"/>
      <c r="M306" s="198"/>
      <c r="N306" s="198"/>
      <c r="O306" s="198"/>
      <c r="P306" s="198"/>
      <c r="Q306" s="198"/>
      <c r="R306" s="198"/>
      <c r="S306" s="198"/>
      <c r="T306" s="198"/>
      <c r="V306" s="232"/>
      <c r="W306" s="232"/>
      <c r="X306" s="232"/>
      <c r="Y306" s="232"/>
      <c r="Z306" s="232"/>
      <c r="AA306" s="232"/>
      <c r="AB306" s="232"/>
      <c r="AC306" s="232"/>
      <c r="AD306" s="232"/>
      <c r="AE306" s="232"/>
    </row>
    <row r="307" spans="1:31" ht="12" customHeight="1" x14ac:dyDescent="0.2">
      <c r="A307" s="189" t="s">
        <v>55</v>
      </c>
      <c r="B307" s="197">
        <v>0</v>
      </c>
      <c r="C307" s="197">
        <v>1.9999999999999999E-6</v>
      </c>
      <c r="D307" s="197">
        <v>42.088382000000003</v>
      </c>
      <c r="E307" s="197">
        <v>92.857954000000007</v>
      </c>
      <c r="F307" s="197">
        <v>109.690057</v>
      </c>
      <c r="G307" s="197"/>
      <c r="H307" s="197"/>
      <c r="I307" s="197"/>
      <c r="J307" s="197"/>
      <c r="K307" s="197"/>
      <c r="L307" s="197"/>
      <c r="M307" s="197"/>
      <c r="N307" s="197"/>
      <c r="O307" s="197"/>
      <c r="P307" s="197"/>
      <c r="Q307" s="197"/>
      <c r="R307" s="197"/>
      <c r="S307" s="197"/>
      <c r="T307" s="197"/>
      <c r="V307" s="232"/>
      <c r="W307" s="232"/>
      <c r="X307" s="232"/>
      <c r="Y307" s="232"/>
      <c r="Z307" s="232"/>
      <c r="AA307" s="232"/>
      <c r="AB307" s="232"/>
      <c r="AC307" s="232"/>
      <c r="AD307" s="232"/>
      <c r="AE307" s="232"/>
    </row>
    <row r="308" spans="1:31" ht="12" customHeight="1" x14ac:dyDescent="0.2">
      <c r="A308" s="191" t="s">
        <v>43</v>
      </c>
      <c r="B308" s="198">
        <v>17.361553000000001</v>
      </c>
      <c r="C308" s="198">
        <v>32.558159000000003</v>
      </c>
      <c r="D308" s="198">
        <v>41.749113000000001</v>
      </c>
      <c r="E308" s="198">
        <v>54.596698000000004</v>
      </c>
      <c r="F308" s="198">
        <v>59.805663000000003</v>
      </c>
      <c r="G308" s="198"/>
      <c r="H308" s="198"/>
      <c r="I308" s="198"/>
      <c r="J308" s="198"/>
      <c r="K308" s="198"/>
      <c r="L308" s="198"/>
      <c r="M308" s="198"/>
      <c r="N308" s="198"/>
      <c r="O308" s="198"/>
      <c r="P308" s="198"/>
      <c r="Q308" s="198"/>
      <c r="R308" s="198"/>
      <c r="S308" s="198"/>
      <c r="T308" s="198"/>
      <c r="V308" s="232"/>
      <c r="W308" s="232"/>
      <c r="X308" s="232"/>
      <c r="Y308" s="232"/>
      <c r="Z308" s="232"/>
      <c r="AA308" s="232"/>
      <c r="AB308" s="232"/>
      <c r="AC308" s="232"/>
      <c r="AD308" s="232"/>
      <c r="AE308" s="232"/>
    </row>
    <row r="309" spans="1:31" ht="12" customHeight="1" x14ac:dyDescent="0.2">
      <c r="A309" s="189" t="s">
        <v>40</v>
      </c>
      <c r="B309" s="197">
        <v>45.324894</v>
      </c>
      <c r="C309" s="197">
        <v>59.936822999999997</v>
      </c>
      <c r="D309" s="197">
        <v>29.777297999999998</v>
      </c>
      <c r="E309" s="197">
        <v>40.436591</v>
      </c>
      <c r="F309" s="197">
        <v>27.471045</v>
      </c>
      <c r="G309" s="197"/>
      <c r="H309" s="197"/>
      <c r="I309" s="197"/>
      <c r="J309" s="197"/>
      <c r="K309" s="197"/>
      <c r="L309" s="197"/>
      <c r="M309" s="197"/>
      <c r="N309" s="197"/>
      <c r="O309" s="197"/>
      <c r="P309" s="197"/>
      <c r="Q309" s="197"/>
      <c r="R309" s="197"/>
      <c r="S309" s="197"/>
      <c r="T309" s="197"/>
      <c r="V309" s="232"/>
      <c r="W309" s="232"/>
      <c r="X309" s="232"/>
      <c r="Y309" s="232"/>
      <c r="Z309" s="232"/>
      <c r="AA309" s="232"/>
      <c r="AB309" s="232"/>
      <c r="AC309" s="232"/>
      <c r="AD309" s="232"/>
      <c r="AE309" s="232"/>
    </row>
    <row r="310" spans="1:31" ht="12" customHeight="1" x14ac:dyDescent="0.2">
      <c r="A310" s="191" t="s">
        <v>44</v>
      </c>
      <c r="B310" s="198">
        <v>0.24312900000000001</v>
      </c>
      <c r="C310" s="198">
        <v>0.17111999999999999</v>
      </c>
      <c r="D310" s="198">
        <v>0.12815399999999999</v>
      </c>
      <c r="E310" s="198">
        <v>0.38955899999999999</v>
      </c>
      <c r="F310" s="198">
        <v>6.8073999999999996E-2</v>
      </c>
      <c r="G310" s="198"/>
      <c r="H310" s="198"/>
      <c r="I310" s="198"/>
      <c r="J310" s="198"/>
      <c r="K310" s="198"/>
      <c r="L310" s="198"/>
      <c r="M310" s="198"/>
      <c r="N310" s="198"/>
      <c r="O310" s="198"/>
      <c r="P310" s="198"/>
      <c r="Q310" s="198"/>
      <c r="R310" s="198"/>
      <c r="S310" s="198"/>
      <c r="T310" s="198"/>
      <c r="V310" s="232"/>
      <c r="W310" s="232"/>
      <c r="X310" s="232"/>
      <c r="Y310" s="232"/>
      <c r="Z310" s="232"/>
      <c r="AA310" s="232"/>
      <c r="AB310" s="232"/>
      <c r="AC310" s="232"/>
      <c r="AD310" s="232"/>
      <c r="AE310" s="232"/>
    </row>
    <row r="311" spans="1:31" ht="12" customHeight="1" x14ac:dyDescent="0.2">
      <c r="A311" s="189" t="s">
        <v>52</v>
      </c>
      <c r="B311" s="197">
        <v>11.623991999999999</v>
      </c>
      <c r="C311" s="197">
        <v>5.3372760000000001</v>
      </c>
      <c r="D311" s="197">
        <v>1.9585779999999999</v>
      </c>
      <c r="E311" s="197">
        <v>1.9768479999999999</v>
      </c>
      <c r="F311" s="197">
        <v>0.85288200000000003</v>
      </c>
      <c r="G311" s="197"/>
      <c r="H311" s="197"/>
      <c r="I311" s="197"/>
      <c r="J311" s="197"/>
      <c r="K311" s="197"/>
      <c r="L311" s="197"/>
      <c r="M311" s="197"/>
      <c r="N311" s="197"/>
      <c r="O311" s="197"/>
      <c r="P311" s="197"/>
      <c r="Q311" s="197"/>
      <c r="R311" s="197"/>
      <c r="S311" s="197"/>
      <c r="T311" s="197"/>
      <c r="V311" s="232"/>
      <c r="W311" s="232"/>
      <c r="X311" s="232"/>
      <c r="Y311" s="232"/>
      <c r="Z311" s="232"/>
      <c r="AA311" s="232"/>
      <c r="AB311" s="232"/>
      <c r="AC311" s="232"/>
      <c r="AD311" s="232"/>
      <c r="AE311" s="232"/>
    </row>
    <row r="312" spans="1:31" ht="12" customHeight="1" x14ac:dyDescent="0.2">
      <c r="A312" s="191" t="s">
        <v>50</v>
      </c>
      <c r="B312" s="198">
        <v>2.1404869999999998</v>
      </c>
      <c r="C312" s="198">
        <v>2.0482300000000002</v>
      </c>
      <c r="D312" s="198">
        <v>1.530348</v>
      </c>
      <c r="E312" s="198">
        <v>1.197106</v>
      </c>
      <c r="F312" s="198">
        <v>0.57179400000000002</v>
      </c>
      <c r="G312" s="198"/>
      <c r="H312" s="198"/>
      <c r="I312" s="198"/>
      <c r="J312" s="198"/>
      <c r="K312" s="198"/>
      <c r="L312" s="198"/>
      <c r="M312" s="198"/>
      <c r="N312" s="198"/>
      <c r="O312" s="198"/>
      <c r="P312" s="198"/>
      <c r="Q312" s="198"/>
      <c r="R312" s="198"/>
      <c r="S312" s="198"/>
      <c r="T312" s="198"/>
      <c r="V312" s="232"/>
      <c r="W312" s="232"/>
      <c r="X312" s="232"/>
      <c r="Y312" s="232"/>
      <c r="Z312" s="232"/>
      <c r="AA312" s="232"/>
      <c r="AB312" s="232"/>
      <c r="AC312" s="232"/>
      <c r="AD312" s="232"/>
      <c r="AE312" s="232"/>
    </row>
    <row r="313" spans="1:31" ht="12" customHeight="1" x14ac:dyDescent="0.2">
      <c r="A313" s="189" t="s">
        <v>39</v>
      </c>
      <c r="B313" s="197">
        <v>3.5049489999999999</v>
      </c>
      <c r="C313" s="197">
        <v>4.3236850000000002</v>
      </c>
      <c r="D313" s="197">
        <v>3.8843369999999999</v>
      </c>
      <c r="E313" s="197">
        <v>8.4007769999999997</v>
      </c>
      <c r="F313" s="197">
        <v>6.1682389999999998</v>
      </c>
      <c r="G313" s="197"/>
      <c r="H313" s="197"/>
      <c r="I313" s="197"/>
      <c r="J313" s="197"/>
      <c r="K313" s="197"/>
      <c r="L313" s="197"/>
      <c r="M313" s="197"/>
      <c r="N313" s="197"/>
      <c r="O313" s="197"/>
      <c r="P313" s="197"/>
      <c r="Q313" s="197"/>
      <c r="R313" s="197"/>
      <c r="S313" s="197"/>
      <c r="T313" s="197"/>
      <c r="V313" s="232"/>
      <c r="W313" s="232"/>
      <c r="X313" s="232"/>
      <c r="Y313" s="232"/>
      <c r="Z313" s="232"/>
      <c r="AA313" s="232"/>
      <c r="AB313" s="232"/>
      <c r="AC313" s="232"/>
      <c r="AD313" s="232"/>
      <c r="AE313" s="232"/>
    </row>
    <row r="314" spans="1:31" ht="12" customHeight="1" x14ac:dyDescent="0.2">
      <c r="A314" s="191" t="s">
        <v>57</v>
      </c>
      <c r="B314" s="198">
        <v>0.16885900000000001</v>
      </c>
      <c r="C314" s="198">
        <v>0.21368899999999999</v>
      </c>
      <c r="D314" s="198">
        <v>0.25890000000000002</v>
      </c>
      <c r="E314" s="198">
        <v>0.118078</v>
      </c>
      <c r="F314" s="198">
        <v>6.4857999999999999E-2</v>
      </c>
      <c r="G314" s="198"/>
      <c r="H314" s="198"/>
      <c r="I314" s="198"/>
      <c r="J314" s="198"/>
      <c r="K314" s="198"/>
      <c r="L314" s="198"/>
      <c r="M314" s="198"/>
      <c r="N314" s="198"/>
      <c r="O314" s="198"/>
      <c r="P314" s="198"/>
      <c r="Q314" s="198"/>
      <c r="R314" s="198"/>
      <c r="S314" s="198"/>
      <c r="T314" s="198"/>
      <c r="V314" s="232"/>
      <c r="W314" s="232"/>
      <c r="X314" s="232"/>
      <c r="Y314" s="232"/>
      <c r="Z314" s="232"/>
      <c r="AA314" s="232"/>
      <c r="AB314" s="232"/>
      <c r="AC314" s="232"/>
      <c r="AD314" s="232"/>
      <c r="AE314" s="232"/>
    </row>
    <row r="315" spans="1:31" ht="12" customHeight="1" x14ac:dyDescent="0.2">
      <c r="A315" s="189" t="s">
        <v>49</v>
      </c>
      <c r="B315" s="197">
        <v>1.1957949999999999</v>
      </c>
      <c r="C315" s="197">
        <v>2.855505</v>
      </c>
      <c r="D315" s="197">
        <v>2.0884849999999999</v>
      </c>
      <c r="E315" s="197">
        <v>3.5603419999999999</v>
      </c>
      <c r="F315" s="197">
        <v>1.7394559999999999</v>
      </c>
      <c r="G315" s="197"/>
      <c r="H315" s="197"/>
      <c r="I315" s="197"/>
      <c r="J315" s="197"/>
      <c r="K315" s="197"/>
      <c r="L315" s="197"/>
      <c r="M315" s="197"/>
      <c r="N315" s="197"/>
      <c r="O315" s="197"/>
      <c r="P315" s="197"/>
      <c r="Q315" s="197"/>
      <c r="R315" s="197"/>
      <c r="S315" s="197"/>
      <c r="T315" s="197"/>
      <c r="V315" s="232"/>
      <c r="W315" s="232"/>
      <c r="X315" s="232"/>
      <c r="Y315" s="232"/>
      <c r="Z315" s="232"/>
      <c r="AA315" s="232"/>
      <c r="AB315" s="232"/>
      <c r="AC315" s="232"/>
      <c r="AD315" s="232"/>
      <c r="AE315" s="232"/>
    </row>
    <row r="316" spans="1:31" ht="12" customHeight="1" x14ac:dyDescent="0.2">
      <c r="A316" s="191" t="s">
        <v>46</v>
      </c>
      <c r="B316" s="198">
        <v>0.25571899999999997</v>
      </c>
      <c r="C316" s="198">
        <v>0.64360399999999995</v>
      </c>
      <c r="D316" s="198">
        <v>3.5031E-2</v>
      </c>
      <c r="E316" s="198">
        <v>0</v>
      </c>
      <c r="F316" s="198">
        <v>3.0720000000000001E-3</v>
      </c>
      <c r="G316" s="198"/>
      <c r="H316" s="198"/>
      <c r="I316" s="198"/>
      <c r="J316" s="198"/>
      <c r="K316" s="198"/>
      <c r="L316" s="198"/>
      <c r="M316" s="198"/>
      <c r="N316" s="198"/>
      <c r="O316" s="198"/>
      <c r="P316" s="198"/>
      <c r="Q316" s="198"/>
      <c r="R316" s="198"/>
      <c r="S316" s="198"/>
      <c r="T316" s="198"/>
      <c r="V316" s="232"/>
      <c r="W316" s="232"/>
      <c r="X316" s="232"/>
      <c r="Y316" s="232"/>
      <c r="Z316" s="232"/>
      <c r="AA316" s="232"/>
      <c r="AB316" s="232"/>
      <c r="AC316" s="232"/>
      <c r="AD316" s="232"/>
      <c r="AE316" s="232"/>
    </row>
    <row r="317" spans="1:31" ht="12" customHeight="1" x14ac:dyDescent="0.2">
      <c r="A317" s="189" t="s">
        <v>48</v>
      </c>
      <c r="B317" s="197">
        <v>1.082716</v>
      </c>
      <c r="C317" s="197">
        <v>4.8674340000000003</v>
      </c>
      <c r="D317" s="197">
        <v>17.420994</v>
      </c>
      <c r="E317" s="197">
        <v>37.656857000000002</v>
      </c>
      <c r="F317" s="197">
        <v>3.1674060000000002</v>
      </c>
      <c r="G317" s="197"/>
      <c r="H317" s="197"/>
      <c r="I317" s="197"/>
      <c r="J317" s="197"/>
      <c r="K317" s="197"/>
      <c r="L317" s="197"/>
      <c r="M317" s="197"/>
      <c r="N317" s="197"/>
      <c r="O317" s="197"/>
      <c r="P317" s="197"/>
      <c r="Q317" s="197"/>
      <c r="R317" s="197"/>
      <c r="S317" s="197"/>
      <c r="T317" s="197"/>
      <c r="V317" s="232"/>
      <c r="W317" s="232"/>
      <c r="X317" s="232"/>
      <c r="Y317" s="232"/>
      <c r="Z317" s="232"/>
      <c r="AA317" s="232"/>
      <c r="AB317" s="232"/>
      <c r="AC317" s="232"/>
      <c r="AD317" s="232"/>
      <c r="AE317" s="232"/>
    </row>
    <row r="318" spans="1:31" ht="12" customHeight="1" x14ac:dyDescent="0.2">
      <c r="A318" s="191" t="s">
        <v>38</v>
      </c>
      <c r="B318" s="198">
        <v>14.551450000000001</v>
      </c>
      <c r="C318" s="198">
        <v>33.625697000000002</v>
      </c>
      <c r="D318" s="198">
        <v>33.584121000000003</v>
      </c>
      <c r="E318" s="198">
        <v>83.828705999999997</v>
      </c>
      <c r="F318" s="198">
        <v>66.853198000000006</v>
      </c>
      <c r="G318" s="198"/>
      <c r="H318" s="198"/>
      <c r="I318" s="198"/>
      <c r="J318" s="198"/>
      <c r="K318" s="198"/>
      <c r="L318" s="198"/>
      <c r="M318" s="198"/>
      <c r="N318" s="198"/>
      <c r="O318" s="198"/>
      <c r="P318" s="198"/>
      <c r="Q318" s="198"/>
      <c r="R318" s="198"/>
      <c r="S318" s="198"/>
      <c r="T318" s="198"/>
      <c r="V318" s="232"/>
      <c r="W318" s="232"/>
      <c r="X318" s="232"/>
      <c r="Y318" s="232"/>
      <c r="Z318" s="232"/>
      <c r="AA318" s="232"/>
      <c r="AB318" s="232"/>
      <c r="AC318" s="232"/>
      <c r="AD318" s="232"/>
      <c r="AE318" s="232"/>
    </row>
    <row r="319" spans="1:31" ht="12" customHeight="1" x14ac:dyDescent="0.2">
      <c r="A319" s="189" t="s">
        <v>37</v>
      </c>
      <c r="B319" s="197">
        <v>0.447737</v>
      </c>
      <c r="C319" s="197">
        <v>1.8221830000000001</v>
      </c>
      <c r="D319" s="197">
        <v>0.49395699999999998</v>
      </c>
      <c r="E319" s="197">
        <v>4.0344369999999996</v>
      </c>
      <c r="F319" s="197">
        <v>2.1639189999999999</v>
      </c>
      <c r="G319" s="197"/>
      <c r="H319" s="197"/>
      <c r="I319" s="197"/>
      <c r="J319" s="197"/>
      <c r="K319" s="197"/>
      <c r="L319" s="197"/>
      <c r="M319" s="197"/>
      <c r="N319" s="197"/>
      <c r="O319" s="197"/>
      <c r="P319" s="197"/>
      <c r="Q319" s="197"/>
      <c r="R319" s="197"/>
      <c r="S319" s="197"/>
      <c r="T319" s="197"/>
      <c r="V319" s="232"/>
      <c r="W319" s="232"/>
      <c r="X319" s="232"/>
      <c r="Y319" s="232"/>
      <c r="Z319" s="232"/>
      <c r="AA319" s="232"/>
      <c r="AB319" s="232"/>
      <c r="AC319" s="232"/>
      <c r="AD319" s="232"/>
      <c r="AE319" s="232"/>
    </row>
    <row r="320" spans="1:31" ht="12" customHeight="1" x14ac:dyDescent="0.2">
      <c r="A320" s="191" t="s">
        <v>54</v>
      </c>
      <c r="B320" s="198">
        <v>9.4808380000000003</v>
      </c>
      <c r="C320" s="198">
        <v>8.8819370000000006</v>
      </c>
      <c r="D320" s="198">
        <v>6.2389590000000004</v>
      </c>
      <c r="E320" s="198">
        <v>2.2986610000000001</v>
      </c>
      <c r="F320" s="198">
        <v>3.4729160000000001</v>
      </c>
      <c r="G320" s="198"/>
      <c r="H320" s="198"/>
      <c r="I320" s="198"/>
      <c r="J320" s="198"/>
      <c r="K320" s="198"/>
      <c r="L320" s="198"/>
      <c r="M320" s="198"/>
      <c r="N320" s="198"/>
      <c r="O320" s="198"/>
      <c r="P320" s="198"/>
      <c r="Q320" s="198"/>
      <c r="R320" s="198"/>
      <c r="S320" s="198"/>
      <c r="T320" s="198"/>
      <c r="V320" s="232"/>
      <c r="W320" s="232"/>
      <c r="X320" s="232"/>
      <c r="Y320" s="232"/>
      <c r="Z320" s="232"/>
      <c r="AA320" s="232"/>
      <c r="AB320" s="232"/>
      <c r="AC320" s="232"/>
      <c r="AD320" s="232"/>
      <c r="AE320" s="232"/>
    </row>
    <row r="321" spans="1:31" ht="12" customHeight="1" x14ac:dyDescent="0.2">
      <c r="A321" s="189" t="s">
        <v>59</v>
      </c>
      <c r="B321" s="197">
        <v>0</v>
      </c>
      <c r="C321" s="197">
        <v>0</v>
      </c>
      <c r="D321" s="197">
        <v>0.100768</v>
      </c>
      <c r="E321" s="197">
        <v>0.14935200000000001</v>
      </c>
      <c r="F321" s="197">
        <v>0</v>
      </c>
      <c r="G321" s="197"/>
      <c r="H321" s="197"/>
      <c r="I321" s="197"/>
      <c r="J321" s="197"/>
      <c r="K321" s="197"/>
      <c r="L321" s="197"/>
      <c r="M321" s="197"/>
      <c r="N321" s="197"/>
      <c r="O321" s="197"/>
      <c r="P321" s="197"/>
      <c r="Q321" s="197"/>
      <c r="R321" s="197"/>
      <c r="S321" s="197"/>
      <c r="T321" s="197"/>
      <c r="V321" s="232"/>
      <c r="W321" s="232"/>
      <c r="X321" s="232"/>
      <c r="Y321" s="232"/>
      <c r="Z321" s="232"/>
      <c r="AA321" s="232"/>
      <c r="AB321" s="232"/>
      <c r="AC321" s="232"/>
      <c r="AD321" s="232"/>
      <c r="AE321" s="232"/>
    </row>
    <row r="322" spans="1:31" ht="12" customHeight="1" x14ac:dyDescent="0.2">
      <c r="A322" s="191" t="s">
        <v>47</v>
      </c>
      <c r="B322" s="198">
        <v>3.9054989999999998</v>
      </c>
      <c r="C322" s="198">
        <v>5.1681869999999996</v>
      </c>
      <c r="D322" s="198">
        <v>4.0024649999999999</v>
      </c>
      <c r="E322" s="198">
        <v>3.840681</v>
      </c>
      <c r="F322" s="198">
        <v>2.4251149999999999</v>
      </c>
      <c r="G322" s="198"/>
      <c r="H322" s="198"/>
      <c r="I322" s="198"/>
      <c r="J322" s="198"/>
      <c r="K322" s="198"/>
      <c r="L322" s="198"/>
      <c r="M322" s="198"/>
      <c r="N322" s="198"/>
      <c r="O322" s="198"/>
      <c r="P322" s="198"/>
      <c r="Q322" s="198"/>
      <c r="R322" s="198"/>
      <c r="S322" s="198"/>
      <c r="T322" s="198"/>
      <c r="V322" s="232"/>
      <c r="W322" s="232"/>
      <c r="X322" s="232"/>
      <c r="Y322" s="232"/>
      <c r="Z322" s="232"/>
      <c r="AA322" s="232"/>
      <c r="AB322" s="232"/>
      <c r="AC322" s="232"/>
      <c r="AD322" s="232"/>
      <c r="AE322" s="232"/>
    </row>
    <row r="323" spans="1:31" ht="12" customHeight="1" x14ac:dyDescent="0.2">
      <c r="A323" s="189" t="s">
        <v>53</v>
      </c>
      <c r="B323" s="197">
        <v>0.124615</v>
      </c>
      <c r="C323" s="197">
        <v>7.9810000000000002E-3</v>
      </c>
      <c r="D323" s="197">
        <v>1.2947E-2</v>
      </c>
      <c r="E323" s="197">
        <v>0.13659199999999999</v>
      </c>
      <c r="F323" s="197">
        <v>0.119049</v>
      </c>
      <c r="G323" s="197"/>
      <c r="H323" s="197"/>
      <c r="I323" s="197"/>
      <c r="J323" s="197"/>
      <c r="K323" s="197"/>
      <c r="L323" s="197"/>
      <c r="M323" s="197"/>
      <c r="N323" s="197"/>
      <c r="O323" s="197"/>
      <c r="P323" s="197"/>
      <c r="Q323" s="197"/>
      <c r="R323" s="197"/>
      <c r="S323" s="197"/>
      <c r="T323" s="197"/>
      <c r="V323" s="232"/>
      <c r="W323" s="232"/>
      <c r="X323" s="232"/>
      <c r="Y323" s="232"/>
      <c r="Z323" s="232"/>
      <c r="AA323" s="232"/>
      <c r="AB323" s="232"/>
      <c r="AC323" s="232"/>
      <c r="AD323" s="232"/>
      <c r="AE323" s="232"/>
    </row>
    <row r="324" spans="1:31" ht="12" customHeight="1" x14ac:dyDescent="0.2">
      <c r="A324" s="191" t="s">
        <v>51</v>
      </c>
      <c r="B324" s="198">
        <v>0</v>
      </c>
      <c r="C324" s="198">
        <v>0</v>
      </c>
      <c r="D324" s="198">
        <v>0</v>
      </c>
      <c r="E324" s="198">
        <v>0</v>
      </c>
      <c r="F324" s="198">
        <v>0</v>
      </c>
      <c r="G324" s="198"/>
      <c r="H324" s="198"/>
      <c r="I324" s="198"/>
      <c r="J324" s="198"/>
      <c r="K324" s="198"/>
      <c r="L324" s="198"/>
      <c r="M324" s="198"/>
      <c r="N324" s="198"/>
      <c r="O324" s="198"/>
      <c r="P324" s="198"/>
      <c r="Q324" s="198"/>
      <c r="R324" s="198"/>
      <c r="S324" s="198"/>
      <c r="T324" s="198"/>
      <c r="V324" s="232"/>
      <c r="W324" s="232"/>
      <c r="X324" s="232"/>
      <c r="Y324" s="232"/>
      <c r="Z324" s="232"/>
      <c r="AA324" s="232"/>
      <c r="AB324" s="232"/>
      <c r="AC324" s="232"/>
      <c r="AD324" s="232"/>
      <c r="AE324" s="232"/>
    </row>
    <row r="325" spans="1:31" ht="12" customHeight="1" x14ac:dyDescent="0.2">
      <c r="A325" s="204" t="s">
        <v>58</v>
      </c>
      <c r="B325" s="206">
        <v>0</v>
      </c>
      <c r="C325" s="206">
        <v>0</v>
      </c>
      <c r="D325" s="206">
        <v>0</v>
      </c>
      <c r="E325" s="206">
        <v>0</v>
      </c>
      <c r="F325" s="206">
        <v>0</v>
      </c>
      <c r="G325" s="206"/>
      <c r="H325" s="206"/>
      <c r="I325" s="206"/>
      <c r="J325" s="206"/>
      <c r="K325" s="206"/>
      <c r="L325" s="206"/>
      <c r="M325" s="206"/>
      <c r="N325" s="206"/>
      <c r="O325" s="206"/>
      <c r="P325" s="206"/>
      <c r="Q325" s="206"/>
      <c r="R325" s="206"/>
      <c r="S325" s="206"/>
      <c r="T325" s="206"/>
      <c r="V325" s="232"/>
      <c r="W325" s="232"/>
      <c r="X325" s="232"/>
      <c r="Y325" s="232"/>
      <c r="Z325" s="232"/>
      <c r="AA325" s="232"/>
      <c r="AB325" s="232"/>
      <c r="AC325" s="232"/>
      <c r="AD325" s="232"/>
      <c r="AE325" s="23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180"/>
  <sheetViews>
    <sheetView workbookViewId="0"/>
  </sheetViews>
  <sheetFormatPr defaultColWidth="8.7109375" defaultRowHeight="12" customHeight="1" x14ac:dyDescent="0.2"/>
  <cols>
    <col min="1" max="1" width="10.7109375" style="57" customWidth="1"/>
    <col min="2" max="9" width="8.7109375" style="1" hidden="1" customWidth="1"/>
    <col min="10" max="21" width="8.7109375" style="1"/>
    <col min="22" max="22" width="10.7109375" style="1" customWidth="1"/>
    <col min="23" max="29" width="8.7109375" style="1" hidden="1" customWidth="1"/>
    <col min="30" max="16384" width="8.7109375" style="1"/>
  </cols>
  <sheetData>
    <row r="3" spans="1:40" ht="12" customHeight="1" x14ac:dyDescent="0.2">
      <c r="A3" s="56" t="s">
        <v>60</v>
      </c>
      <c r="V3" s="2" t="s">
        <v>60</v>
      </c>
    </row>
    <row r="4" spans="1:40" ht="12" customHeight="1" x14ac:dyDescent="0.2">
      <c r="A4" s="185" t="s">
        <v>73</v>
      </c>
      <c r="B4" s="186"/>
      <c r="C4" s="186"/>
      <c r="D4" s="186"/>
      <c r="E4" s="186"/>
      <c r="F4" s="186"/>
      <c r="G4" s="186"/>
      <c r="H4" s="186"/>
      <c r="I4" s="186"/>
      <c r="J4" s="186"/>
      <c r="K4" s="186"/>
      <c r="L4" s="186"/>
      <c r="M4" s="186"/>
      <c r="N4" s="186"/>
      <c r="O4" s="186"/>
      <c r="P4" s="186"/>
      <c r="Q4" s="186"/>
      <c r="R4" s="186"/>
      <c r="S4" s="186"/>
      <c r="V4" s="185" t="s">
        <v>124</v>
      </c>
      <c r="W4" s="186"/>
      <c r="X4" s="186"/>
      <c r="Y4" s="186"/>
      <c r="Z4" s="186"/>
      <c r="AA4" s="186"/>
      <c r="AB4" s="186"/>
      <c r="AC4" s="186"/>
      <c r="AD4" s="186"/>
      <c r="AE4" s="186"/>
      <c r="AF4" s="186"/>
      <c r="AG4" s="186"/>
      <c r="AH4" s="186"/>
      <c r="AI4" s="186"/>
      <c r="AJ4" s="186"/>
      <c r="AK4" s="186"/>
      <c r="AL4" s="186"/>
      <c r="AM4" s="186"/>
    </row>
    <row r="5" spans="1:40" s="11" customFormat="1" ht="12" customHeight="1" x14ac:dyDescent="0.2">
      <c r="A5" s="187" t="s">
        <v>34</v>
      </c>
      <c r="B5" s="188">
        <v>1995</v>
      </c>
      <c r="C5" s="188">
        <v>1996</v>
      </c>
      <c r="D5" s="188">
        <v>1997</v>
      </c>
      <c r="E5" s="188">
        <v>1998</v>
      </c>
      <c r="F5" s="188">
        <v>1999</v>
      </c>
      <c r="G5" s="188">
        <v>2000</v>
      </c>
      <c r="H5" s="188">
        <v>2001</v>
      </c>
      <c r="I5" s="188">
        <v>2002</v>
      </c>
      <c r="J5" s="188">
        <v>2003</v>
      </c>
      <c r="K5" s="188">
        <v>2004</v>
      </c>
      <c r="L5" s="188">
        <v>2005</v>
      </c>
      <c r="M5" s="188">
        <v>2006</v>
      </c>
      <c r="N5" s="188">
        <v>2007</v>
      </c>
      <c r="O5" s="188">
        <v>2008</v>
      </c>
      <c r="P5" s="188">
        <v>2009</v>
      </c>
      <c r="Q5" s="188">
        <v>2010</v>
      </c>
      <c r="R5" s="188">
        <v>2011</v>
      </c>
      <c r="S5" s="188">
        <v>2012</v>
      </c>
      <c r="V5" s="187" t="s">
        <v>34</v>
      </c>
      <c r="W5" s="188">
        <f t="shared" ref="W5:AM5" si="0">C5</f>
        <v>1996</v>
      </c>
      <c r="X5" s="188">
        <f t="shared" si="0"/>
        <v>1997</v>
      </c>
      <c r="Y5" s="188">
        <f t="shared" si="0"/>
        <v>1998</v>
      </c>
      <c r="Z5" s="188">
        <f t="shared" si="0"/>
        <v>1999</v>
      </c>
      <c r="AA5" s="188">
        <f t="shared" si="0"/>
        <v>2000</v>
      </c>
      <c r="AB5" s="188">
        <f t="shared" si="0"/>
        <v>2001</v>
      </c>
      <c r="AC5" s="188">
        <f t="shared" si="0"/>
        <v>2002</v>
      </c>
      <c r="AD5" s="188">
        <f t="shared" si="0"/>
        <v>2003</v>
      </c>
      <c r="AE5" s="188">
        <f t="shared" si="0"/>
        <v>2004</v>
      </c>
      <c r="AF5" s="188">
        <f t="shared" si="0"/>
        <v>2005</v>
      </c>
      <c r="AG5" s="188">
        <f t="shared" ref="AG5" si="1">M5</f>
        <v>2006</v>
      </c>
      <c r="AH5" s="188">
        <f t="shared" ref="AH5" si="2">N5</f>
        <v>2007</v>
      </c>
      <c r="AI5" s="188">
        <f t="shared" ref="AI5" si="3">O5</f>
        <v>2008</v>
      </c>
      <c r="AJ5" s="188">
        <f t="shared" ref="AJ5" si="4">P5</f>
        <v>2009</v>
      </c>
      <c r="AK5" s="188">
        <f t="shared" ref="AK5" si="5">Q5</f>
        <v>2010</v>
      </c>
      <c r="AL5" s="188">
        <f t="shared" ref="AL5" si="6">R5</f>
        <v>2011</v>
      </c>
      <c r="AM5" s="188">
        <f t="shared" ref="AM5" si="7">S5</f>
        <v>2012</v>
      </c>
      <c r="AN5" s="1"/>
    </row>
    <row r="6" spans="1:40" ht="12" customHeight="1" x14ac:dyDescent="0.2">
      <c r="A6" s="178" t="s">
        <v>10</v>
      </c>
      <c r="B6" s="178">
        <v>164978.0096069485</v>
      </c>
      <c r="C6" s="178">
        <v>170382.71813691975</v>
      </c>
      <c r="D6" s="178">
        <v>175786.93866635949</v>
      </c>
      <c r="E6" s="178">
        <v>175096.96723393336</v>
      </c>
      <c r="F6" s="178">
        <v>181875.1957262099</v>
      </c>
      <c r="G6" s="178">
        <v>189552.79427256566</v>
      </c>
      <c r="H6" s="178">
        <v>196615.03237642703</v>
      </c>
      <c r="I6" s="178">
        <v>197896.1728160744</v>
      </c>
      <c r="J6" s="178">
        <v>204655.61330372974</v>
      </c>
      <c r="K6" s="178">
        <v>216301.35180251417</v>
      </c>
      <c r="L6" s="178">
        <v>229150.02767598003</v>
      </c>
      <c r="M6" s="178"/>
      <c r="N6" s="178"/>
      <c r="O6" s="178"/>
      <c r="P6" s="178"/>
      <c r="Q6" s="178"/>
      <c r="R6" s="178"/>
      <c r="S6" s="178"/>
      <c r="V6" s="182" t="s">
        <v>10</v>
      </c>
      <c r="W6" s="182">
        <f>C6/B6-1</f>
        <v>3.2760175388512058E-2</v>
      </c>
      <c r="X6" s="182">
        <f t="shared" ref="X6:X15" si="8">D6/C6-1</f>
        <v>3.1718126043140726E-2</v>
      </c>
      <c r="Y6" s="182">
        <f t="shared" ref="Y6:Y15" si="9">E6/D6-1</f>
        <v>-3.9250437925634207E-3</v>
      </c>
      <c r="Z6" s="182">
        <f t="shared" ref="Z6:Z15" si="10">F6/E6-1</f>
        <v>3.8711284377762389E-2</v>
      </c>
      <c r="AA6" s="182">
        <f t="shared" ref="AA6:AA15" si="11">G6/F6-1</f>
        <v>4.2213554826428412E-2</v>
      </c>
      <c r="AB6" s="182">
        <f t="shared" ref="AB6:AB15" si="12">H6/G6-1</f>
        <v>3.7257367431398958E-2</v>
      </c>
      <c r="AC6" s="182">
        <f t="shared" ref="AC6:AC15" si="13">I6/H6-1</f>
        <v>6.5159841755872971E-3</v>
      </c>
      <c r="AD6" s="182">
        <f t="shared" ref="AD6:AD15" si="14">J6/I6-1</f>
        <v>3.4156499296919662E-2</v>
      </c>
      <c r="AE6" s="182">
        <f t="shared" ref="AE6:AE15" si="15">K6/J6-1</f>
        <v>5.690407563608324E-2</v>
      </c>
      <c r="AF6" s="182">
        <f t="shared" ref="AF6:AF15" si="16">L6/K6-1</f>
        <v>5.9401736357139745E-2</v>
      </c>
      <c r="AG6" s="182"/>
      <c r="AH6" s="182"/>
      <c r="AI6" s="182"/>
      <c r="AJ6" s="182"/>
      <c r="AK6" s="182"/>
      <c r="AL6" s="182"/>
      <c r="AM6" s="182"/>
    </row>
    <row r="7" spans="1:40" ht="12" customHeight="1" x14ac:dyDescent="0.2">
      <c r="A7" s="179" t="s">
        <v>9</v>
      </c>
      <c r="B7" s="179">
        <v>95003.276845502012</v>
      </c>
      <c r="C7" s="179">
        <v>98131.673158174104</v>
      </c>
      <c r="D7" s="179">
        <v>99858.85276079367</v>
      </c>
      <c r="E7" s="179">
        <v>99420.274666692145</v>
      </c>
      <c r="F7" s="179">
        <v>101808.66901109874</v>
      </c>
      <c r="G7" s="179">
        <v>106222.18832597931</v>
      </c>
      <c r="H7" s="179">
        <v>109080.44395849796</v>
      </c>
      <c r="I7" s="179">
        <v>110878.60058566321</v>
      </c>
      <c r="J7" s="179">
        <v>113746.66553603136</v>
      </c>
      <c r="K7" s="179">
        <v>117809.64343816604</v>
      </c>
      <c r="L7" s="179">
        <v>123551.29550903008</v>
      </c>
      <c r="M7" s="179"/>
      <c r="N7" s="179"/>
      <c r="O7" s="179"/>
      <c r="P7" s="179"/>
      <c r="Q7" s="179"/>
      <c r="R7" s="179"/>
      <c r="S7" s="179"/>
      <c r="V7" s="183" t="s">
        <v>9</v>
      </c>
      <c r="W7" s="183">
        <f t="shared" ref="W7:W15" si="17">C7/B7-1</f>
        <v>3.2929351666044271E-2</v>
      </c>
      <c r="X7" s="183">
        <f t="shared" si="8"/>
        <v>1.7600633384041053E-2</v>
      </c>
      <c r="Y7" s="183">
        <f t="shared" si="9"/>
        <v>-4.3919800996724545E-3</v>
      </c>
      <c r="Z7" s="183">
        <f t="shared" si="10"/>
        <v>2.4023212090428459E-2</v>
      </c>
      <c r="AA7" s="183">
        <f t="shared" si="11"/>
        <v>4.3351114966441839E-2</v>
      </c>
      <c r="AB7" s="183">
        <f t="shared" si="12"/>
        <v>2.6908272909489606E-2</v>
      </c>
      <c r="AC7" s="183">
        <f t="shared" si="13"/>
        <v>1.6484683797669542E-2</v>
      </c>
      <c r="AD7" s="183">
        <f t="shared" si="14"/>
        <v>2.5866713100805461E-2</v>
      </c>
      <c r="AE7" s="183">
        <f t="shared" si="15"/>
        <v>3.571953413304807E-2</v>
      </c>
      <c r="AF7" s="183">
        <f t="shared" si="16"/>
        <v>4.8736689996669247E-2</v>
      </c>
      <c r="AG7" s="183"/>
      <c r="AH7" s="183"/>
      <c r="AI7" s="183"/>
      <c r="AJ7" s="183"/>
      <c r="AK7" s="183"/>
      <c r="AL7" s="183"/>
      <c r="AM7" s="183"/>
    </row>
    <row r="8" spans="1:40" ht="12" customHeight="1" x14ac:dyDescent="0.2">
      <c r="A8" s="178" t="s">
        <v>8</v>
      </c>
      <c r="B8" s="178">
        <v>27245.429181354841</v>
      </c>
      <c r="C8" s="178">
        <v>27951.790132459275</v>
      </c>
      <c r="D8" s="178">
        <v>29169.268450298681</v>
      </c>
      <c r="E8" s="178">
        <v>29671.550714380657</v>
      </c>
      <c r="F8" s="178">
        <v>30470.913996526731</v>
      </c>
      <c r="G8" s="178">
        <v>31074.895116019372</v>
      </c>
      <c r="H8" s="178">
        <v>30558.322238296114</v>
      </c>
      <c r="I8" s="178">
        <v>30972.491273074298</v>
      </c>
      <c r="J8" s="178">
        <v>32078.539111773367</v>
      </c>
      <c r="K8" s="178">
        <v>32880.603116530416</v>
      </c>
      <c r="L8" s="178">
        <v>34049.448854329479</v>
      </c>
      <c r="M8" s="178"/>
      <c r="N8" s="178"/>
      <c r="O8" s="178"/>
      <c r="P8" s="178"/>
      <c r="Q8" s="178"/>
      <c r="R8" s="178"/>
      <c r="S8" s="178"/>
      <c r="V8" s="182" t="s">
        <v>8</v>
      </c>
      <c r="W8" s="182">
        <f t="shared" si="17"/>
        <v>2.5925851503481701E-2</v>
      </c>
      <c r="X8" s="182">
        <f t="shared" si="8"/>
        <v>4.3556363011812982E-2</v>
      </c>
      <c r="Y8" s="182">
        <f t="shared" si="9"/>
        <v>1.7219570142384955E-2</v>
      </c>
      <c r="Z8" s="182">
        <f t="shared" si="10"/>
        <v>2.6940394515971633E-2</v>
      </c>
      <c r="AA8" s="182">
        <f t="shared" si="11"/>
        <v>1.9821562279408012E-2</v>
      </c>
      <c r="AB8" s="182">
        <f t="shared" si="12"/>
        <v>-1.662347936476094E-2</v>
      </c>
      <c r="AC8" s="182">
        <f t="shared" si="13"/>
        <v>1.3553395750868225E-2</v>
      </c>
      <c r="AD8" s="182">
        <f t="shared" si="14"/>
        <v>3.5710651395375548E-2</v>
      </c>
      <c r="AE8" s="182">
        <f t="shared" si="15"/>
        <v>2.5003133776209774E-2</v>
      </c>
      <c r="AF8" s="182">
        <f t="shared" si="16"/>
        <v>3.5548184248829662E-2</v>
      </c>
      <c r="AG8" s="182"/>
      <c r="AH8" s="182"/>
      <c r="AI8" s="182"/>
      <c r="AJ8" s="182"/>
      <c r="AK8" s="182"/>
      <c r="AL8" s="182"/>
      <c r="AM8" s="182"/>
    </row>
    <row r="9" spans="1:40" ht="12" customHeight="1" x14ac:dyDescent="0.2">
      <c r="A9" s="179" t="s">
        <v>7</v>
      </c>
      <c r="B9" s="179">
        <v>65184.017153630484</v>
      </c>
      <c r="C9" s="179">
        <v>68634.420527283291</v>
      </c>
      <c r="D9" s="179">
        <v>69944.330305751719</v>
      </c>
      <c r="E9" s="179">
        <v>67283.575676701977</v>
      </c>
      <c r="F9" s="179">
        <v>69990.633437327313</v>
      </c>
      <c r="G9" s="179">
        <v>71477.683770496427</v>
      </c>
      <c r="H9" s="179">
        <v>70690.172675288763</v>
      </c>
      <c r="I9" s="179">
        <v>73490.490253204145</v>
      </c>
      <c r="J9" s="179">
        <v>75131.451462307436</v>
      </c>
      <c r="K9" s="179">
        <v>78110.887269145169</v>
      </c>
      <c r="L9" s="179">
        <v>81361.664938628091</v>
      </c>
      <c r="M9" s="179"/>
      <c r="N9" s="179"/>
      <c r="O9" s="179"/>
      <c r="P9" s="179"/>
      <c r="Q9" s="179"/>
      <c r="R9" s="179"/>
      <c r="S9" s="179"/>
      <c r="V9" s="183" t="s">
        <v>7</v>
      </c>
      <c r="W9" s="183">
        <f t="shared" si="17"/>
        <v>5.2933272975806966E-2</v>
      </c>
      <c r="X9" s="183">
        <f t="shared" si="8"/>
        <v>1.9085318538498042E-2</v>
      </c>
      <c r="Y9" s="183">
        <f t="shared" si="9"/>
        <v>-3.8041033739527275E-2</v>
      </c>
      <c r="Z9" s="183">
        <f t="shared" si="10"/>
        <v>4.0233559726860602E-2</v>
      </c>
      <c r="AA9" s="183">
        <f t="shared" si="11"/>
        <v>2.1246419129792304E-2</v>
      </c>
      <c r="AB9" s="183">
        <f t="shared" si="12"/>
        <v>-1.101757994475927E-2</v>
      </c>
      <c r="AC9" s="183">
        <f t="shared" si="13"/>
        <v>3.9613958658418991E-2</v>
      </c>
      <c r="AD9" s="183">
        <f t="shared" si="14"/>
        <v>2.2328891853211408E-2</v>
      </c>
      <c r="AE9" s="183">
        <f t="shared" si="15"/>
        <v>3.9656305699517613E-2</v>
      </c>
      <c r="AF9" s="183">
        <f t="shared" si="16"/>
        <v>4.1617472072513761E-2</v>
      </c>
      <c r="AG9" s="183"/>
      <c r="AH9" s="183"/>
      <c r="AI9" s="183"/>
      <c r="AJ9" s="183"/>
      <c r="AK9" s="183"/>
      <c r="AL9" s="183"/>
      <c r="AM9" s="183"/>
    </row>
    <row r="10" spans="1:40" ht="12" customHeight="1" x14ac:dyDescent="0.2">
      <c r="A10" s="178" t="s">
        <v>6</v>
      </c>
      <c r="B10" s="178">
        <v>183641.5294141187</v>
      </c>
      <c r="C10" s="178">
        <v>191890.73390799618</v>
      </c>
      <c r="D10" s="178">
        <v>196853.48745572878</v>
      </c>
      <c r="E10" s="178">
        <v>198557.89687066336</v>
      </c>
      <c r="F10" s="178">
        <v>200518.62731616024</v>
      </c>
      <c r="G10" s="178">
        <v>209873.61643593729</v>
      </c>
      <c r="H10" s="178">
        <v>219147.36125867357</v>
      </c>
      <c r="I10" s="178">
        <v>224522.48918069791</v>
      </c>
      <c r="J10" s="178">
        <v>230682.07968662839</v>
      </c>
      <c r="K10" s="178">
        <v>241054.9794269882</v>
      </c>
      <c r="L10" s="178">
        <v>254939.29173674446</v>
      </c>
      <c r="M10" s="178"/>
      <c r="N10" s="178"/>
      <c r="O10" s="178"/>
      <c r="P10" s="178"/>
      <c r="Q10" s="178"/>
      <c r="R10" s="178"/>
      <c r="S10" s="178"/>
      <c r="V10" s="182" t="s">
        <v>6</v>
      </c>
      <c r="W10" s="182">
        <f t="shared" si="17"/>
        <v>4.4920146985245379E-2</v>
      </c>
      <c r="X10" s="182">
        <f t="shared" si="8"/>
        <v>2.5862392866307093E-2</v>
      </c>
      <c r="Y10" s="182">
        <f t="shared" si="9"/>
        <v>8.6582637522125694E-3</v>
      </c>
      <c r="Z10" s="182">
        <f t="shared" si="10"/>
        <v>9.8748550241447575E-3</v>
      </c>
      <c r="AA10" s="182">
        <f t="shared" si="11"/>
        <v>4.6653965494322547E-2</v>
      </c>
      <c r="AB10" s="182">
        <f t="shared" si="12"/>
        <v>4.4187282709577946E-2</v>
      </c>
      <c r="AC10" s="182">
        <f t="shared" si="13"/>
        <v>2.4527459017312792E-2</v>
      </c>
      <c r="AD10" s="182">
        <f t="shared" si="14"/>
        <v>2.7434180550943266E-2</v>
      </c>
      <c r="AE10" s="182">
        <f t="shared" si="15"/>
        <v>4.4966213909857888E-2</v>
      </c>
      <c r="AF10" s="182">
        <f t="shared" si="16"/>
        <v>5.7598114516284493E-2</v>
      </c>
      <c r="AG10" s="182"/>
      <c r="AH10" s="182"/>
      <c r="AI10" s="182"/>
      <c r="AJ10" s="182"/>
      <c r="AK10" s="182"/>
      <c r="AL10" s="182"/>
      <c r="AM10" s="182"/>
    </row>
    <row r="11" spans="1:40" ht="12" customHeight="1" x14ac:dyDescent="0.2">
      <c r="A11" s="180" t="s">
        <v>12</v>
      </c>
      <c r="B11" s="179">
        <v>80059.966266037853</v>
      </c>
      <c r="C11" s="179">
        <v>84653.352027447225</v>
      </c>
      <c r="D11" s="179">
        <v>84396.749536472038</v>
      </c>
      <c r="E11" s="179">
        <v>84528.9348738892</v>
      </c>
      <c r="F11" s="179">
        <v>85634.46585674095</v>
      </c>
      <c r="G11" s="179">
        <v>86933.260162970895</v>
      </c>
      <c r="H11" s="179">
        <v>87680.462526984076</v>
      </c>
      <c r="I11" s="179">
        <v>88798.694389133714</v>
      </c>
      <c r="J11" s="179">
        <v>92474.604503380135</v>
      </c>
      <c r="K11" s="179">
        <v>95707.000795213753</v>
      </c>
      <c r="L11" s="179">
        <v>100628.48779996841</v>
      </c>
      <c r="M11" s="179"/>
      <c r="N11" s="179"/>
      <c r="O11" s="179"/>
      <c r="P11" s="179"/>
      <c r="Q11" s="179"/>
      <c r="R11" s="179"/>
      <c r="S11" s="179"/>
      <c r="V11" s="184" t="s">
        <v>12</v>
      </c>
      <c r="W11" s="183">
        <f t="shared" si="17"/>
        <v>5.737431547429872E-2</v>
      </c>
      <c r="X11" s="183">
        <f t="shared" si="8"/>
        <v>-3.031214769758761E-3</v>
      </c>
      <c r="Y11" s="183">
        <f t="shared" si="9"/>
        <v>1.5662373034881494E-3</v>
      </c>
      <c r="Z11" s="183">
        <f t="shared" si="10"/>
        <v>1.3078728420050645E-2</v>
      </c>
      <c r="AA11" s="183">
        <f t="shared" si="11"/>
        <v>1.5166723973063734E-2</v>
      </c>
      <c r="AB11" s="183">
        <f t="shared" si="12"/>
        <v>8.5951264523200788E-3</v>
      </c>
      <c r="AC11" s="183">
        <f t="shared" si="13"/>
        <v>1.275348954512534E-2</v>
      </c>
      <c r="AD11" s="183">
        <f t="shared" si="14"/>
        <v>4.1395992807482518E-2</v>
      </c>
      <c r="AE11" s="183">
        <f t="shared" si="15"/>
        <v>3.4954421369982391E-2</v>
      </c>
      <c r="AF11" s="183">
        <f t="shared" si="16"/>
        <v>5.1422434763004121E-2</v>
      </c>
      <c r="AG11" s="183"/>
      <c r="AH11" s="183"/>
      <c r="AI11" s="183"/>
      <c r="AJ11" s="183"/>
      <c r="AK11" s="183"/>
      <c r="AL11" s="183"/>
      <c r="AM11" s="183"/>
    </row>
    <row r="12" spans="1:40" ht="12" customHeight="1" x14ac:dyDescent="0.2">
      <c r="A12" s="178" t="s">
        <v>4</v>
      </c>
      <c r="B12" s="178">
        <v>379248.65417308261</v>
      </c>
      <c r="C12" s="178">
        <v>388547.25059636129</v>
      </c>
      <c r="D12" s="178">
        <v>401939.57717586134</v>
      </c>
      <c r="E12" s="178">
        <v>405912.12658304803</v>
      </c>
      <c r="F12" s="178">
        <v>415356.03984968929</v>
      </c>
      <c r="G12" s="178">
        <v>439657.64206035272</v>
      </c>
      <c r="H12" s="178">
        <v>449831.90107741533</v>
      </c>
      <c r="I12" s="178">
        <v>472129.2445959333</v>
      </c>
      <c r="J12" s="178">
        <v>485995.28357283829</v>
      </c>
      <c r="K12" s="178">
        <v>511026.33731636486</v>
      </c>
      <c r="L12" s="178">
        <v>539120.80156032927</v>
      </c>
      <c r="M12" s="178"/>
      <c r="N12" s="178"/>
      <c r="O12" s="178"/>
      <c r="P12" s="178"/>
      <c r="Q12" s="178"/>
      <c r="R12" s="178"/>
      <c r="S12" s="178"/>
      <c r="V12" s="182" t="s">
        <v>4</v>
      </c>
      <c r="W12" s="182">
        <f t="shared" si="17"/>
        <v>2.4518469138811838E-2</v>
      </c>
      <c r="X12" s="182">
        <f t="shared" si="8"/>
        <v>3.4467691018131852E-2</v>
      </c>
      <c r="Y12" s="182">
        <f t="shared" si="9"/>
        <v>9.8834492365715843E-3</v>
      </c>
      <c r="Z12" s="182">
        <f t="shared" si="10"/>
        <v>2.3265905717426483E-2</v>
      </c>
      <c r="AA12" s="182">
        <f t="shared" si="11"/>
        <v>5.850788210388802E-2</v>
      </c>
      <c r="AB12" s="182">
        <f t="shared" si="12"/>
        <v>2.3141321891695821E-2</v>
      </c>
      <c r="AC12" s="182">
        <f t="shared" si="13"/>
        <v>4.9568168609457119E-2</v>
      </c>
      <c r="AD12" s="182">
        <f t="shared" si="14"/>
        <v>2.9369159262252698E-2</v>
      </c>
      <c r="AE12" s="182">
        <f t="shared" si="15"/>
        <v>5.1504725641591698E-2</v>
      </c>
      <c r="AF12" s="182">
        <f t="shared" si="16"/>
        <v>5.4976548550318194E-2</v>
      </c>
      <c r="AG12" s="182"/>
      <c r="AH12" s="182"/>
      <c r="AI12" s="182"/>
      <c r="AJ12" s="182"/>
      <c r="AK12" s="182"/>
      <c r="AL12" s="182"/>
      <c r="AM12" s="182"/>
    </row>
    <row r="13" spans="1:40" ht="12" customHeight="1" x14ac:dyDescent="0.2">
      <c r="A13" s="179" t="s">
        <v>3</v>
      </c>
      <c r="B13" s="179">
        <v>76601.203319416207</v>
      </c>
      <c r="C13" s="179">
        <v>81284.672206678661</v>
      </c>
      <c r="D13" s="179">
        <v>84028.409781828464</v>
      </c>
      <c r="E13" s="179">
        <v>84816.457136722878</v>
      </c>
      <c r="F13" s="179">
        <v>87269.301940928213</v>
      </c>
      <c r="G13" s="179">
        <v>89993.103913653002</v>
      </c>
      <c r="H13" s="179">
        <v>91135.058824908599</v>
      </c>
      <c r="I13" s="179">
        <v>93165.600092371649</v>
      </c>
      <c r="J13" s="179">
        <v>95729.886478072003</v>
      </c>
      <c r="K13" s="179">
        <v>99606.998827871517</v>
      </c>
      <c r="L13" s="179">
        <v>104167.69013662542</v>
      </c>
      <c r="M13" s="179"/>
      <c r="N13" s="179"/>
      <c r="O13" s="179"/>
      <c r="P13" s="179"/>
      <c r="Q13" s="179"/>
      <c r="R13" s="179"/>
      <c r="S13" s="179"/>
      <c r="V13" s="183" t="s">
        <v>3</v>
      </c>
      <c r="W13" s="183">
        <f t="shared" si="17"/>
        <v>6.1140931007742205E-2</v>
      </c>
      <c r="X13" s="183">
        <f t="shared" si="8"/>
        <v>3.3754673552394143E-2</v>
      </c>
      <c r="Y13" s="183">
        <f t="shared" si="9"/>
        <v>9.3783442640471559E-3</v>
      </c>
      <c r="Z13" s="183">
        <f t="shared" si="10"/>
        <v>2.8919444256571447E-2</v>
      </c>
      <c r="AA13" s="183">
        <f t="shared" si="11"/>
        <v>3.121145594321928E-2</v>
      </c>
      <c r="AB13" s="183">
        <f t="shared" si="12"/>
        <v>1.2689360201991517E-2</v>
      </c>
      <c r="AC13" s="183">
        <f t="shared" si="13"/>
        <v>2.2280572302742385E-2</v>
      </c>
      <c r="AD13" s="183">
        <f t="shared" si="14"/>
        <v>2.7523961453131962E-2</v>
      </c>
      <c r="AE13" s="183">
        <f t="shared" si="15"/>
        <v>4.0500542645975246E-2</v>
      </c>
      <c r="AF13" s="183">
        <f t="shared" si="16"/>
        <v>4.5786855968174667E-2</v>
      </c>
      <c r="AG13" s="183"/>
      <c r="AH13" s="183"/>
      <c r="AI13" s="183"/>
      <c r="AJ13" s="183"/>
      <c r="AK13" s="183"/>
      <c r="AL13" s="183"/>
      <c r="AM13" s="183"/>
    </row>
    <row r="14" spans="1:40" ht="12" customHeight="1" x14ac:dyDescent="0.2">
      <c r="A14" s="181" t="s">
        <v>2</v>
      </c>
      <c r="B14" s="178">
        <v>73289.023664320717</v>
      </c>
      <c r="C14" s="178">
        <v>74726.196064077274</v>
      </c>
      <c r="D14" s="178">
        <v>80274.507716865686</v>
      </c>
      <c r="E14" s="178">
        <v>83234.289189691524</v>
      </c>
      <c r="F14" s="178">
        <v>84670.004777245675</v>
      </c>
      <c r="G14" s="178">
        <v>84846.818996899965</v>
      </c>
      <c r="H14" s="178">
        <v>90630.438990608149</v>
      </c>
      <c r="I14" s="178">
        <v>94581.231173778331</v>
      </c>
      <c r="J14" s="178">
        <v>96827.903375984417</v>
      </c>
      <c r="K14" s="178">
        <v>99832.458898889265</v>
      </c>
      <c r="L14" s="178">
        <v>104112.56471012913</v>
      </c>
      <c r="M14" s="178"/>
      <c r="N14" s="178"/>
      <c r="O14" s="178"/>
      <c r="P14" s="178"/>
      <c r="Q14" s="178"/>
      <c r="R14" s="178"/>
      <c r="S14" s="178"/>
      <c r="V14" s="182" t="s">
        <v>2</v>
      </c>
      <c r="W14" s="182">
        <f t="shared" si="17"/>
        <v>1.960965405050441E-2</v>
      </c>
      <c r="X14" s="182">
        <f t="shared" si="8"/>
        <v>7.4248549304326561E-2</v>
      </c>
      <c r="Y14" s="182">
        <f t="shared" si="9"/>
        <v>3.6870752085646163E-2</v>
      </c>
      <c r="Z14" s="182">
        <f t="shared" si="10"/>
        <v>1.7249088104568822E-2</v>
      </c>
      <c r="AA14" s="182">
        <f t="shared" si="11"/>
        <v>2.0882745916863676E-3</v>
      </c>
      <c r="AB14" s="182">
        <f t="shared" si="12"/>
        <v>6.8165431091995243E-2</v>
      </c>
      <c r="AC14" s="182">
        <f t="shared" si="13"/>
        <v>4.3592331971155973E-2</v>
      </c>
      <c r="AD14" s="182">
        <f t="shared" si="14"/>
        <v>2.3753890431793767E-2</v>
      </c>
      <c r="AE14" s="182">
        <f t="shared" si="15"/>
        <v>3.1029852120603163E-2</v>
      </c>
      <c r="AF14" s="182">
        <f t="shared" si="16"/>
        <v>4.2872887820731398E-2</v>
      </c>
      <c r="AG14" s="182"/>
      <c r="AH14" s="182"/>
      <c r="AI14" s="182"/>
      <c r="AJ14" s="182"/>
      <c r="AK14" s="182"/>
      <c r="AL14" s="182"/>
      <c r="AM14" s="182"/>
    </row>
    <row r="15" spans="1:40" ht="12" customHeight="1" x14ac:dyDescent="0.2">
      <c r="A15" s="207" t="s">
        <v>60</v>
      </c>
      <c r="B15" s="208">
        <v>1134444.7265818596</v>
      </c>
      <c r="C15" s="208">
        <v>1183225.8498248796</v>
      </c>
      <c r="D15" s="208">
        <v>1213989.7219203264</v>
      </c>
      <c r="E15" s="208">
        <v>1220059.6705299278</v>
      </c>
      <c r="F15" s="208">
        <v>1249341.1026226461</v>
      </c>
      <c r="G15" s="208">
        <v>1301813.4289327974</v>
      </c>
      <c r="H15" s="208">
        <v>1336962.3915139828</v>
      </c>
      <c r="I15" s="208">
        <v>1386435.0056331092</v>
      </c>
      <c r="J15" s="208">
        <v>1427322.0202487842</v>
      </c>
      <c r="K15" s="208">
        <v>1492330.2567240156</v>
      </c>
      <c r="L15" s="208">
        <v>1571081.3</v>
      </c>
      <c r="M15" s="208"/>
      <c r="N15" s="208"/>
      <c r="O15" s="208"/>
      <c r="P15" s="208"/>
      <c r="Q15" s="208"/>
      <c r="R15" s="208"/>
      <c r="S15" s="208"/>
      <c r="V15" s="209" t="s">
        <v>60</v>
      </c>
      <c r="W15" s="209">
        <f t="shared" si="17"/>
        <v>4.2999999999999927E-2</v>
      </c>
      <c r="X15" s="209">
        <f t="shared" si="8"/>
        <v>2.6000000000000023E-2</v>
      </c>
      <c r="Y15" s="209">
        <f t="shared" si="9"/>
        <v>4.9999999999998934E-3</v>
      </c>
      <c r="Z15" s="209">
        <f t="shared" si="10"/>
        <v>2.4000000000000021E-2</v>
      </c>
      <c r="AA15" s="209">
        <f t="shared" si="11"/>
        <v>4.2000000000000037E-2</v>
      </c>
      <c r="AB15" s="209">
        <f t="shared" si="12"/>
        <v>2.6999999999999913E-2</v>
      </c>
      <c r="AC15" s="209">
        <f t="shared" si="13"/>
        <v>3.7003744034342922E-2</v>
      </c>
      <c r="AD15" s="209">
        <f t="shared" si="14"/>
        <v>2.949075466902551E-2</v>
      </c>
      <c r="AE15" s="209">
        <f t="shared" si="15"/>
        <v>4.554559906803668E-2</v>
      </c>
      <c r="AF15" s="209">
        <f t="shared" si="16"/>
        <v>5.2770519743303934E-2</v>
      </c>
      <c r="AG15" s="209"/>
      <c r="AH15" s="209"/>
      <c r="AI15" s="209"/>
      <c r="AJ15" s="209"/>
      <c r="AK15" s="209"/>
      <c r="AL15" s="209"/>
      <c r="AM15" s="209"/>
    </row>
    <row r="18" spans="1:40" ht="12" customHeight="1" x14ac:dyDescent="0.2">
      <c r="A18" s="3" t="s">
        <v>66</v>
      </c>
      <c r="V18" s="3" t="s">
        <v>66</v>
      </c>
    </row>
    <row r="19" spans="1:40" ht="12" customHeight="1" x14ac:dyDescent="0.2">
      <c r="A19" s="185" t="s">
        <v>67</v>
      </c>
      <c r="B19" s="186"/>
      <c r="C19" s="186"/>
      <c r="D19" s="186"/>
      <c r="E19" s="186"/>
      <c r="F19" s="186"/>
      <c r="G19" s="186"/>
      <c r="H19" s="186"/>
      <c r="I19" s="186"/>
      <c r="J19" s="186"/>
      <c r="K19" s="186"/>
      <c r="L19" s="186"/>
      <c r="M19" s="186"/>
      <c r="N19" s="186"/>
      <c r="O19" s="186"/>
      <c r="P19" s="186"/>
      <c r="Q19" s="186"/>
      <c r="R19" s="186"/>
      <c r="S19" s="186"/>
      <c r="V19" s="185" t="s">
        <v>124</v>
      </c>
      <c r="W19" s="186"/>
      <c r="X19" s="186"/>
      <c r="Y19" s="186"/>
      <c r="Z19" s="186"/>
      <c r="AA19" s="186"/>
      <c r="AB19" s="186"/>
      <c r="AC19" s="186"/>
      <c r="AD19" s="186"/>
      <c r="AE19" s="186"/>
      <c r="AF19" s="186"/>
      <c r="AG19" s="186"/>
      <c r="AH19" s="186"/>
      <c r="AI19" s="186"/>
      <c r="AJ19" s="186"/>
      <c r="AK19" s="186"/>
      <c r="AL19" s="186"/>
      <c r="AM19" s="186"/>
    </row>
    <row r="20" spans="1:40" ht="12" customHeight="1" x14ac:dyDescent="0.2">
      <c r="A20" s="187" t="str">
        <f t="shared" ref="A20:R20" si="18">A$5</f>
        <v>Province</v>
      </c>
      <c r="B20" s="188">
        <f t="shared" si="18"/>
        <v>1995</v>
      </c>
      <c r="C20" s="188">
        <f t="shared" si="18"/>
        <v>1996</v>
      </c>
      <c r="D20" s="188">
        <f t="shared" si="18"/>
        <v>1997</v>
      </c>
      <c r="E20" s="188">
        <f t="shared" si="18"/>
        <v>1998</v>
      </c>
      <c r="F20" s="188">
        <f t="shared" si="18"/>
        <v>1999</v>
      </c>
      <c r="G20" s="188">
        <f t="shared" si="18"/>
        <v>2000</v>
      </c>
      <c r="H20" s="188">
        <f t="shared" si="18"/>
        <v>2001</v>
      </c>
      <c r="I20" s="188">
        <f t="shared" si="18"/>
        <v>2002</v>
      </c>
      <c r="J20" s="188">
        <f t="shared" si="18"/>
        <v>2003</v>
      </c>
      <c r="K20" s="188">
        <f t="shared" si="18"/>
        <v>2004</v>
      </c>
      <c r="L20" s="188">
        <f t="shared" si="18"/>
        <v>2005</v>
      </c>
      <c r="M20" s="188"/>
      <c r="N20" s="188"/>
      <c r="O20" s="188"/>
      <c r="P20" s="188"/>
      <c r="Q20" s="188"/>
      <c r="R20" s="188"/>
      <c r="S20" s="188"/>
      <c r="V20" s="187" t="str">
        <f t="shared" ref="V20:AM20" si="19">V$5</f>
        <v>Province</v>
      </c>
      <c r="W20" s="188">
        <f t="shared" si="19"/>
        <v>1996</v>
      </c>
      <c r="X20" s="188">
        <f t="shared" si="19"/>
        <v>1997</v>
      </c>
      <c r="Y20" s="188">
        <f t="shared" si="19"/>
        <v>1998</v>
      </c>
      <c r="Z20" s="188">
        <f t="shared" si="19"/>
        <v>1999</v>
      </c>
      <c r="AA20" s="188">
        <f t="shared" si="19"/>
        <v>2000</v>
      </c>
      <c r="AB20" s="188">
        <f t="shared" si="19"/>
        <v>2001</v>
      </c>
      <c r="AC20" s="188">
        <f t="shared" si="19"/>
        <v>2002</v>
      </c>
      <c r="AD20" s="188">
        <f t="shared" si="19"/>
        <v>2003</v>
      </c>
      <c r="AE20" s="188">
        <f t="shared" si="19"/>
        <v>2004</v>
      </c>
      <c r="AF20" s="188">
        <f t="shared" si="19"/>
        <v>2005</v>
      </c>
      <c r="AG20" s="188"/>
      <c r="AH20" s="188"/>
      <c r="AI20" s="188"/>
      <c r="AJ20" s="188"/>
      <c r="AK20" s="188"/>
      <c r="AL20" s="188"/>
      <c r="AM20" s="188"/>
      <c r="AN20" s="39"/>
    </row>
    <row r="21" spans="1:40" ht="12" customHeight="1" x14ac:dyDescent="0.2">
      <c r="A21" s="178" t="s">
        <v>10</v>
      </c>
      <c r="B21" s="178">
        <v>6621.9</v>
      </c>
      <c r="C21" s="178">
        <v>7072.3</v>
      </c>
      <c r="D21" s="178">
        <v>7429</v>
      </c>
      <c r="E21" s="178">
        <v>7335.8823287019313</v>
      </c>
      <c r="F21" s="178">
        <v>7825.0981446797196</v>
      </c>
      <c r="G21" s="178">
        <v>7642.99</v>
      </c>
      <c r="H21" s="178">
        <v>7700.3318005704823</v>
      </c>
      <c r="I21" s="178">
        <v>8243.3659267501589</v>
      </c>
      <c r="J21" s="178">
        <v>8179.1285449809784</v>
      </c>
      <c r="K21" s="178">
        <v>8381.8750866939299</v>
      </c>
      <c r="L21" s="178">
        <v>8875.8333463779254</v>
      </c>
      <c r="M21" s="178"/>
      <c r="N21" s="178"/>
      <c r="O21" s="178"/>
      <c r="P21" s="178"/>
      <c r="Q21" s="178"/>
      <c r="R21" s="178"/>
      <c r="S21" s="178"/>
      <c r="V21" s="182" t="s">
        <v>10</v>
      </c>
      <c r="W21" s="182">
        <f>C21/B21-1</f>
        <v>6.8016732357782494E-2</v>
      </c>
      <c r="X21" s="182">
        <f t="shared" ref="X21:X30" si="20">D21/C21-1</f>
        <v>5.0436208871230015E-2</v>
      </c>
      <c r="Y21" s="182">
        <f t="shared" ref="Y21:Y30" si="21">E21/D21-1</f>
        <v>-1.2534348000816875E-2</v>
      </c>
      <c r="Z21" s="182">
        <f t="shared" ref="Z21:Z30" si="22">F21/E21-1</f>
        <v>6.6688067509440785E-2</v>
      </c>
      <c r="AA21" s="182">
        <f t="shared" ref="AA21:AA30" si="23">G21/F21-1</f>
        <v>-2.3272314456980303E-2</v>
      </c>
      <c r="AB21" s="182">
        <f t="shared" ref="AB21:AB30" si="24">H21/G21-1</f>
        <v>7.5025350773039179E-3</v>
      </c>
      <c r="AC21" s="182">
        <f t="shared" ref="AC21:AC30" si="25">I21/H21-1</f>
        <v>7.0520873677085705E-2</v>
      </c>
      <c r="AD21" s="182">
        <f t="shared" ref="AD21:AD30" si="26">J21/I21-1</f>
        <v>-7.7926155820314813E-3</v>
      </c>
      <c r="AE21" s="182">
        <f t="shared" ref="AE21:AE30" si="27">K21/J21-1</f>
        <v>2.4788281611904051E-2</v>
      </c>
      <c r="AF21" s="182">
        <f t="shared" ref="AF21:AF30" si="28">L21/K21-1</f>
        <v>5.8931713318914225E-2</v>
      </c>
      <c r="AG21" s="182"/>
      <c r="AH21" s="182"/>
      <c r="AI21" s="182"/>
      <c r="AJ21" s="182"/>
      <c r="AK21" s="182"/>
      <c r="AL21" s="182"/>
      <c r="AM21" s="182"/>
    </row>
    <row r="22" spans="1:40" ht="12" customHeight="1" x14ac:dyDescent="0.2">
      <c r="A22" s="179" t="s">
        <v>9</v>
      </c>
      <c r="B22" s="179">
        <v>2222.5771101600376</v>
      </c>
      <c r="C22" s="179">
        <v>2185.2676250721756</v>
      </c>
      <c r="D22" s="179">
        <v>2293.0577025571097</v>
      </c>
      <c r="E22" s="179">
        <v>2163.4263440207983</v>
      </c>
      <c r="F22" s="179">
        <v>2319.25570384403</v>
      </c>
      <c r="G22" s="179">
        <v>2189.0156729778901</v>
      </c>
      <c r="H22" s="179">
        <v>2717.6689999999999</v>
      </c>
      <c r="I22" s="179">
        <v>2412.5088702353473</v>
      </c>
      <c r="J22" s="179">
        <v>2376.3634449590209</v>
      </c>
      <c r="K22" s="179">
        <v>2392.2449064708503</v>
      </c>
      <c r="L22" s="179">
        <v>2033.6697330560937</v>
      </c>
      <c r="M22" s="179"/>
      <c r="N22" s="179"/>
      <c r="O22" s="179"/>
      <c r="P22" s="179"/>
      <c r="Q22" s="179"/>
      <c r="R22" s="179"/>
      <c r="S22" s="179"/>
      <c r="V22" s="183" t="s">
        <v>9</v>
      </c>
      <c r="W22" s="183">
        <f t="shared" ref="W22:W30" si="29">C22/B22-1</f>
        <v>-1.6786587478701875E-2</v>
      </c>
      <c r="X22" s="183">
        <f t="shared" si="20"/>
        <v>4.9325801676750602E-2</v>
      </c>
      <c r="Y22" s="183">
        <f t="shared" si="21"/>
        <v>-5.6532096157786427E-2</v>
      </c>
      <c r="Z22" s="183">
        <f t="shared" si="22"/>
        <v>7.202896472713638E-2</v>
      </c>
      <c r="AA22" s="183">
        <f t="shared" si="23"/>
        <v>-5.6155960142848738E-2</v>
      </c>
      <c r="AB22" s="183">
        <f t="shared" si="24"/>
        <v>0.2415027601437596</v>
      </c>
      <c r="AC22" s="183">
        <f t="shared" si="25"/>
        <v>-0.11228745287400799</v>
      </c>
      <c r="AD22" s="183">
        <f t="shared" si="26"/>
        <v>-1.4982504612636061E-2</v>
      </c>
      <c r="AE22" s="183">
        <f t="shared" si="27"/>
        <v>6.6830945180202939E-3</v>
      </c>
      <c r="AF22" s="183">
        <f t="shared" si="28"/>
        <v>-0.14989066230001646</v>
      </c>
      <c r="AG22" s="183"/>
      <c r="AH22" s="183"/>
      <c r="AI22" s="183"/>
      <c r="AJ22" s="183"/>
      <c r="AK22" s="183"/>
      <c r="AL22" s="183"/>
      <c r="AM22" s="183"/>
    </row>
    <row r="23" spans="1:40" ht="12" customHeight="1" x14ac:dyDescent="0.2">
      <c r="A23" s="178" t="s">
        <v>8</v>
      </c>
      <c r="B23" s="178">
        <v>1179.4000000000001</v>
      </c>
      <c r="C23" s="178">
        <v>1337.4490000000001</v>
      </c>
      <c r="D23" s="178">
        <v>1537.061742351473</v>
      </c>
      <c r="E23" s="178">
        <v>1367.9167008798399</v>
      </c>
      <c r="F23" s="178">
        <v>1599.748495397047</v>
      </c>
      <c r="G23" s="178">
        <v>1621.3685517159199</v>
      </c>
      <c r="H23" s="178">
        <v>1617.3167965217001</v>
      </c>
      <c r="I23" s="178">
        <v>1718.7581729629646</v>
      </c>
      <c r="J23" s="178">
        <v>1809.8423655478125</v>
      </c>
      <c r="K23" s="178">
        <v>1764.5016318053313</v>
      </c>
      <c r="L23" s="178">
        <v>2227.77967409242</v>
      </c>
      <c r="M23" s="178"/>
      <c r="N23" s="178"/>
      <c r="O23" s="178"/>
      <c r="P23" s="178"/>
      <c r="Q23" s="178"/>
      <c r="R23" s="178"/>
      <c r="S23" s="178"/>
      <c r="V23" s="182" t="s">
        <v>8</v>
      </c>
      <c r="W23" s="182">
        <f t="shared" si="29"/>
        <v>0.13400797015431576</v>
      </c>
      <c r="X23" s="182">
        <f t="shared" si="20"/>
        <v>0.14924886283624494</v>
      </c>
      <c r="Y23" s="182">
        <f t="shared" si="21"/>
        <v>-0.11004440277907546</v>
      </c>
      <c r="Z23" s="182">
        <f t="shared" si="22"/>
        <v>0.16947800576460059</v>
      </c>
      <c r="AA23" s="182">
        <f t="shared" si="23"/>
        <v>1.3514659573726995E-2</v>
      </c>
      <c r="AB23" s="182">
        <f t="shared" si="24"/>
        <v>-2.4989723588334511E-3</v>
      </c>
      <c r="AC23" s="182">
        <f t="shared" si="25"/>
        <v>6.2722019989794431E-2</v>
      </c>
      <c r="AD23" s="182">
        <f t="shared" si="26"/>
        <v>5.2994187325275721E-2</v>
      </c>
      <c r="AE23" s="182">
        <f t="shared" si="27"/>
        <v>-2.5052310966738434E-2</v>
      </c>
      <c r="AF23" s="182">
        <f t="shared" si="28"/>
        <v>0.26255461255260548</v>
      </c>
      <c r="AG23" s="182"/>
      <c r="AH23" s="182"/>
      <c r="AI23" s="182"/>
      <c r="AJ23" s="182"/>
      <c r="AK23" s="182"/>
      <c r="AL23" s="182"/>
      <c r="AM23" s="182"/>
    </row>
    <row r="24" spans="1:40" ht="12" customHeight="1" x14ac:dyDescent="0.2">
      <c r="A24" s="179" t="s">
        <v>7</v>
      </c>
      <c r="B24" s="179">
        <v>1167.6747694421065</v>
      </c>
      <c r="C24" s="179">
        <v>3256.0809343241172</v>
      </c>
      <c r="D24" s="179">
        <v>3335.4195206216291</v>
      </c>
      <c r="E24" s="179">
        <v>2176.1351830925905</v>
      </c>
      <c r="F24" s="179">
        <v>2912.1896178969964</v>
      </c>
      <c r="G24" s="179">
        <v>3583.9</v>
      </c>
      <c r="H24" s="179">
        <v>3040.94</v>
      </c>
      <c r="I24" s="179">
        <v>3027.775364951347</v>
      </c>
      <c r="J24" s="179">
        <v>2807.0271725492221</v>
      </c>
      <c r="K24" s="179">
        <v>2820.9994827851933</v>
      </c>
      <c r="L24" s="179">
        <v>2967.4576275510171</v>
      </c>
      <c r="M24" s="179"/>
      <c r="N24" s="179"/>
      <c r="O24" s="179"/>
      <c r="P24" s="179"/>
      <c r="Q24" s="179"/>
      <c r="R24" s="179"/>
      <c r="S24" s="179"/>
      <c r="V24" s="183" t="s">
        <v>7</v>
      </c>
      <c r="W24" s="183">
        <f t="shared" si="29"/>
        <v>1.7885169908054217</v>
      </c>
      <c r="X24" s="183">
        <f t="shared" si="20"/>
        <v>2.4366282011347051E-2</v>
      </c>
      <c r="Y24" s="183">
        <f t="shared" si="21"/>
        <v>-0.34756777381724391</v>
      </c>
      <c r="Z24" s="183">
        <f t="shared" si="22"/>
        <v>0.33823929713703271</v>
      </c>
      <c r="AA24" s="183">
        <f t="shared" si="23"/>
        <v>0.23065475475050667</v>
      </c>
      <c r="AB24" s="183">
        <f t="shared" si="24"/>
        <v>-0.15149976282820388</v>
      </c>
      <c r="AC24" s="183">
        <f t="shared" si="25"/>
        <v>-4.3291334418479321E-3</v>
      </c>
      <c r="AD24" s="183">
        <f t="shared" si="26"/>
        <v>-7.2907717975858488E-2</v>
      </c>
      <c r="AE24" s="183">
        <f t="shared" si="27"/>
        <v>4.9776184472352103E-3</v>
      </c>
      <c r="AF24" s="183">
        <f t="shared" si="28"/>
        <v>5.1917111527161497E-2</v>
      </c>
      <c r="AG24" s="183"/>
      <c r="AH24" s="183"/>
      <c r="AI24" s="183"/>
      <c r="AJ24" s="183"/>
      <c r="AK24" s="183"/>
      <c r="AL24" s="183"/>
      <c r="AM24" s="183"/>
    </row>
    <row r="25" spans="1:40" ht="12" customHeight="1" x14ac:dyDescent="0.2">
      <c r="A25" s="178" t="s">
        <v>6</v>
      </c>
      <c r="B25" s="178">
        <v>8243.6494022344596</v>
      </c>
      <c r="C25" s="178">
        <v>9590.116781404111</v>
      </c>
      <c r="D25" s="178">
        <v>9555.8073432946512</v>
      </c>
      <c r="E25" s="178">
        <v>9642.4591071061095</v>
      </c>
      <c r="F25" s="178">
        <v>9388.8799999999992</v>
      </c>
      <c r="G25" s="178">
        <v>9741.35</v>
      </c>
      <c r="H25" s="178">
        <v>9706.76</v>
      </c>
      <c r="I25" s="178">
        <v>10158.473736890026</v>
      </c>
      <c r="J25" s="178">
        <v>10684.788381805694</v>
      </c>
      <c r="K25" s="178">
        <v>10716.999574866601</v>
      </c>
      <c r="L25" s="178">
        <v>10091.48945524149</v>
      </c>
      <c r="M25" s="178"/>
      <c r="N25" s="178"/>
      <c r="O25" s="178"/>
      <c r="P25" s="178"/>
      <c r="Q25" s="178"/>
      <c r="R25" s="178"/>
      <c r="S25" s="178"/>
      <c r="V25" s="182" t="s">
        <v>6</v>
      </c>
      <c r="W25" s="182">
        <f t="shared" si="29"/>
        <v>0.16333389661194087</v>
      </c>
      <c r="X25" s="182">
        <f t="shared" si="20"/>
        <v>-3.5775829316269103E-3</v>
      </c>
      <c r="Y25" s="182">
        <f t="shared" si="21"/>
        <v>9.0679689008446029E-3</v>
      </c>
      <c r="Z25" s="182">
        <f t="shared" si="22"/>
        <v>-2.6298178119234406E-2</v>
      </c>
      <c r="AA25" s="182">
        <f t="shared" si="23"/>
        <v>3.7541218973935253E-2</v>
      </c>
      <c r="AB25" s="182">
        <f t="shared" si="24"/>
        <v>-3.5508425423581569E-3</v>
      </c>
      <c r="AC25" s="182">
        <f t="shared" si="25"/>
        <v>4.653599521261742E-2</v>
      </c>
      <c r="AD25" s="182">
        <f t="shared" si="26"/>
        <v>5.1810405632529255E-2</v>
      </c>
      <c r="AE25" s="182">
        <f t="shared" si="27"/>
        <v>3.0146776810064946E-3</v>
      </c>
      <c r="AF25" s="182">
        <f t="shared" si="28"/>
        <v>-5.8366160720212279E-2</v>
      </c>
      <c r="AG25" s="182"/>
      <c r="AH25" s="182"/>
      <c r="AI25" s="182"/>
      <c r="AJ25" s="182"/>
      <c r="AK25" s="182"/>
      <c r="AL25" s="182"/>
      <c r="AM25" s="182"/>
    </row>
    <row r="26" spans="1:40" ht="12" customHeight="1" x14ac:dyDescent="0.2">
      <c r="A26" s="180" t="s">
        <v>12</v>
      </c>
      <c r="B26" s="179">
        <v>1203.6089477979635</v>
      </c>
      <c r="C26" s="179">
        <v>2954.8363415286599</v>
      </c>
      <c r="D26" s="179">
        <v>2840.6339982579889</v>
      </c>
      <c r="E26" s="179">
        <v>2091.8361530283446</v>
      </c>
      <c r="F26" s="179">
        <v>1920.3713407937239</v>
      </c>
      <c r="G26" s="179">
        <v>2608.9</v>
      </c>
      <c r="H26" s="179">
        <v>2031.07</v>
      </c>
      <c r="I26" s="179">
        <v>2450.6958406944159</v>
      </c>
      <c r="J26" s="179">
        <v>2460.3255831737351</v>
      </c>
      <c r="K26" s="179">
        <v>2505.4905825962605</v>
      </c>
      <c r="L26" s="179">
        <v>2796.8257550224407</v>
      </c>
      <c r="M26" s="179"/>
      <c r="N26" s="179"/>
      <c r="O26" s="179"/>
      <c r="P26" s="179"/>
      <c r="Q26" s="179"/>
      <c r="R26" s="179"/>
      <c r="S26" s="179"/>
      <c r="V26" s="184" t="s">
        <v>12</v>
      </c>
      <c r="W26" s="183">
        <f t="shared" si="29"/>
        <v>1.4549803712697686</v>
      </c>
      <c r="X26" s="183">
        <f t="shared" si="20"/>
        <v>-3.8649295619394453E-2</v>
      </c>
      <c r="Y26" s="183">
        <f t="shared" si="21"/>
        <v>-0.26360236682685712</v>
      </c>
      <c r="Z26" s="183">
        <f t="shared" si="22"/>
        <v>-8.196856717787937E-2</v>
      </c>
      <c r="AA26" s="183">
        <f t="shared" si="23"/>
        <v>0.35853933277388683</v>
      </c>
      <c r="AB26" s="183">
        <f t="shared" si="24"/>
        <v>-0.22148415040821812</v>
      </c>
      <c r="AC26" s="183">
        <f t="shared" si="25"/>
        <v>0.20660333749915849</v>
      </c>
      <c r="AD26" s="183">
        <f t="shared" si="26"/>
        <v>3.9293911220703581E-3</v>
      </c>
      <c r="AE26" s="183">
        <f t="shared" si="27"/>
        <v>1.835732625446429E-2</v>
      </c>
      <c r="AF26" s="183">
        <f t="shared" si="28"/>
        <v>0.1162786938613396</v>
      </c>
      <c r="AG26" s="183"/>
      <c r="AH26" s="183"/>
      <c r="AI26" s="183"/>
      <c r="AJ26" s="183"/>
      <c r="AK26" s="183"/>
      <c r="AL26" s="183"/>
      <c r="AM26" s="183"/>
    </row>
    <row r="27" spans="1:40" ht="12" customHeight="1" x14ac:dyDescent="0.2">
      <c r="A27" s="178" t="s">
        <v>4</v>
      </c>
      <c r="B27" s="178">
        <v>2191.8201917580641</v>
      </c>
      <c r="C27" s="178">
        <v>1878.65078782413</v>
      </c>
      <c r="D27" s="178">
        <v>1789.2469471486911</v>
      </c>
      <c r="E27" s="178">
        <v>1772.0328727689289</v>
      </c>
      <c r="F27" s="178">
        <v>2011.5534034680891</v>
      </c>
      <c r="G27" s="178">
        <v>2047.4</v>
      </c>
      <c r="H27" s="178">
        <v>1913.3</v>
      </c>
      <c r="I27" s="178">
        <v>2099.0182265481894</v>
      </c>
      <c r="J27" s="178">
        <v>2039.3752848662361</v>
      </c>
      <c r="K27" s="178">
        <v>2035.4658186085762</v>
      </c>
      <c r="L27" s="178">
        <v>2291.6365312559465</v>
      </c>
      <c r="M27" s="178"/>
      <c r="N27" s="178"/>
      <c r="O27" s="178"/>
      <c r="P27" s="178"/>
      <c r="Q27" s="178"/>
      <c r="R27" s="178"/>
      <c r="S27" s="178"/>
      <c r="V27" s="182" t="s">
        <v>4</v>
      </c>
      <c r="W27" s="182">
        <f t="shared" si="29"/>
        <v>-0.14288097404684463</v>
      </c>
      <c r="X27" s="182">
        <f t="shared" si="20"/>
        <v>-4.7589387689761731E-2</v>
      </c>
      <c r="Y27" s="182">
        <f t="shared" si="21"/>
        <v>-9.6208488197754294E-3</v>
      </c>
      <c r="Z27" s="182">
        <f t="shared" si="22"/>
        <v>0.13516709220235401</v>
      </c>
      <c r="AA27" s="182">
        <f t="shared" si="23"/>
        <v>1.7820355388083797E-2</v>
      </c>
      <c r="AB27" s="182">
        <f t="shared" si="24"/>
        <v>-6.5497704405587664E-2</v>
      </c>
      <c r="AC27" s="182">
        <f t="shared" si="25"/>
        <v>9.7066966261532217E-2</v>
      </c>
      <c r="AD27" s="182">
        <f t="shared" si="26"/>
        <v>-2.8414684983481764E-2</v>
      </c>
      <c r="AE27" s="182">
        <f t="shared" si="27"/>
        <v>-1.9169920743236091E-3</v>
      </c>
      <c r="AF27" s="182">
        <f t="shared" si="28"/>
        <v>0.12585360574734983</v>
      </c>
      <c r="AG27" s="182"/>
      <c r="AH27" s="182"/>
      <c r="AI27" s="182"/>
      <c r="AJ27" s="182"/>
      <c r="AK27" s="182"/>
      <c r="AL27" s="182"/>
      <c r="AM27" s="182"/>
    </row>
    <row r="28" spans="1:40" ht="12" customHeight="1" x14ac:dyDescent="0.2">
      <c r="A28" s="179" t="s">
        <v>3</v>
      </c>
      <c r="B28" s="179">
        <v>2202.3470302111928</v>
      </c>
      <c r="C28" s="179">
        <v>3030.8502759639005</v>
      </c>
      <c r="D28" s="179">
        <v>2841.2350843240374</v>
      </c>
      <c r="E28" s="179">
        <v>2980.2538243837816</v>
      </c>
      <c r="F28" s="179">
        <v>3337.9502424935354</v>
      </c>
      <c r="G28" s="179">
        <v>3486.5</v>
      </c>
      <c r="H28" s="179">
        <v>2972.25</v>
      </c>
      <c r="I28" s="179">
        <v>3562.7758869546296</v>
      </c>
      <c r="J28" s="179">
        <v>3516.5525696596214</v>
      </c>
      <c r="K28" s="179">
        <v>3563.3135061727371</v>
      </c>
      <c r="L28" s="179">
        <v>3404.3040508243485</v>
      </c>
      <c r="M28" s="179"/>
      <c r="N28" s="179"/>
      <c r="O28" s="179"/>
      <c r="P28" s="179"/>
      <c r="Q28" s="179"/>
      <c r="R28" s="179"/>
      <c r="S28" s="179"/>
      <c r="V28" s="183" t="s">
        <v>3</v>
      </c>
      <c r="W28" s="183">
        <f t="shared" si="29"/>
        <v>0.37619105181314638</v>
      </c>
      <c r="X28" s="183">
        <f t="shared" si="20"/>
        <v>-6.2561715154193731E-2</v>
      </c>
      <c r="Y28" s="183">
        <f t="shared" si="21"/>
        <v>4.8928981915911551E-2</v>
      </c>
      <c r="Z28" s="183">
        <f t="shared" si="22"/>
        <v>0.12002213206914125</v>
      </c>
      <c r="AA28" s="183">
        <f t="shared" si="23"/>
        <v>4.4503286961969257E-2</v>
      </c>
      <c r="AB28" s="183">
        <f t="shared" si="24"/>
        <v>-0.14749749031980497</v>
      </c>
      <c r="AC28" s="183">
        <f t="shared" si="25"/>
        <v>0.1986797500057631</v>
      </c>
      <c r="AD28" s="183">
        <f t="shared" si="26"/>
        <v>-1.2973961529339606E-2</v>
      </c>
      <c r="AE28" s="183">
        <f t="shared" si="27"/>
        <v>1.3297380200302689E-2</v>
      </c>
      <c r="AF28" s="183">
        <f t="shared" si="28"/>
        <v>-4.4624043063551944E-2</v>
      </c>
      <c r="AG28" s="183"/>
      <c r="AH28" s="183"/>
      <c r="AI28" s="183"/>
      <c r="AJ28" s="183"/>
      <c r="AK28" s="183"/>
      <c r="AL28" s="183"/>
      <c r="AM28" s="183"/>
    </row>
    <row r="29" spans="1:40" ht="12" customHeight="1" x14ac:dyDescent="0.2">
      <c r="A29" s="181" t="s">
        <v>2</v>
      </c>
      <c r="B29" s="178">
        <v>1372.1483626512045</v>
      </c>
      <c r="C29" s="178">
        <v>1436.8027097806344</v>
      </c>
      <c r="D29" s="178">
        <v>1415.5750238794321</v>
      </c>
      <c r="E29" s="178">
        <v>1756.1275509418383</v>
      </c>
      <c r="F29" s="178">
        <v>1910.7634475373125</v>
      </c>
      <c r="G29" s="178">
        <v>1866</v>
      </c>
      <c r="H29" s="178">
        <v>1939.78</v>
      </c>
      <c r="I29" s="178">
        <v>2152.6325608984448</v>
      </c>
      <c r="J29" s="178">
        <v>2196.5997999485626</v>
      </c>
      <c r="K29" s="178">
        <v>2199.1108898931961</v>
      </c>
      <c r="L29" s="178">
        <v>2713.2008615052259</v>
      </c>
      <c r="M29" s="178"/>
      <c r="N29" s="178"/>
      <c r="O29" s="178"/>
      <c r="P29" s="178"/>
      <c r="Q29" s="178"/>
      <c r="R29" s="178"/>
      <c r="S29" s="178"/>
      <c r="V29" s="182" t="s">
        <v>2</v>
      </c>
      <c r="W29" s="182">
        <f t="shared" si="29"/>
        <v>4.7119064446141667E-2</v>
      </c>
      <c r="X29" s="182">
        <f t="shared" si="20"/>
        <v>-1.4774252412457667E-2</v>
      </c>
      <c r="Y29" s="182">
        <f t="shared" si="21"/>
        <v>0.24057539962036789</v>
      </c>
      <c r="Z29" s="182">
        <f t="shared" si="22"/>
        <v>8.8055048457351903E-2</v>
      </c>
      <c r="AA29" s="182">
        <f t="shared" si="23"/>
        <v>-2.3426995945000861E-2</v>
      </c>
      <c r="AB29" s="182">
        <f t="shared" si="24"/>
        <v>3.9539121114683828E-2</v>
      </c>
      <c r="AC29" s="182">
        <f t="shared" si="25"/>
        <v>0.10973025853367124</v>
      </c>
      <c r="AD29" s="182">
        <f t="shared" si="26"/>
        <v>2.0424869459266803E-2</v>
      </c>
      <c r="AE29" s="182">
        <f t="shared" si="27"/>
        <v>1.1431713435885449E-3</v>
      </c>
      <c r="AF29" s="182">
        <f t="shared" si="28"/>
        <v>0.23377173655713079</v>
      </c>
      <c r="AG29" s="182"/>
      <c r="AH29" s="182"/>
      <c r="AI29" s="182"/>
      <c r="AJ29" s="182"/>
      <c r="AK29" s="182"/>
      <c r="AL29" s="182"/>
      <c r="AM29" s="182"/>
    </row>
    <row r="30" spans="1:40" ht="12" customHeight="1" x14ac:dyDescent="0.2">
      <c r="A30" s="207" t="s">
        <v>68</v>
      </c>
      <c r="B30" s="208">
        <v>26405.123974431965</v>
      </c>
      <c r="C30" s="208">
        <v>32742.353728295635</v>
      </c>
      <c r="D30" s="208">
        <v>33037.034911850293</v>
      </c>
      <c r="E30" s="208">
        <v>31286.072061522224</v>
      </c>
      <c r="F30" s="208">
        <v>33225.808529336602</v>
      </c>
      <c r="G30" s="208">
        <v>34787.421530215419</v>
      </c>
      <c r="H30" s="208">
        <v>33639.436619718312</v>
      </c>
      <c r="I30" s="208">
        <v>35826</v>
      </c>
      <c r="J30" s="208">
        <v>36070</v>
      </c>
      <c r="K30" s="208">
        <v>36380</v>
      </c>
      <c r="L30" s="208">
        <v>37402.199999999997</v>
      </c>
      <c r="M30" s="208"/>
      <c r="N30" s="208"/>
      <c r="O30" s="208"/>
      <c r="P30" s="208"/>
      <c r="Q30" s="208"/>
      <c r="R30" s="208"/>
      <c r="S30" s="208"/>
      <c r="V30" s="209" t="s">
        <v>68</v>
      </c>
      <c r="W30" s="209">
        <f t="shared" si="29"/>
        <v>0.24</v>
      </c>
      <c r="X30" s="209">
        <f t="shared" si="20"/>
        <v>8.999999999999897E-3</v>
      </c>
      <c r="Y30" s="209">
        <f t="shared" si="21"/>
        <v>-5.3000000000000158E-2</v>
      </c>
      <c r="Z30" s="209">
        <f t="shared" si="22"/>
        <v>6.2000000000000055E-2</v>
      </c>
      <c r="AA30" s="209">
        <f t="shared" si="23"/>
        <v>4.6999999999999931E-2</v>
      </c>
      <c r="AB30" s="209">
        <f t="shared" si="24"/>
        <v>-3.2999999999999918E-2</v>
      </c>
      <c r="AC30" s="209">
        <f t="shared" si="25"/>
        <v>6.4999999999999947E-2</v>
      </c>
      <c r="AD30" s="209">
        <f t="shared" si="26"/>
        <v>6.8106961424663215E-3</v>
      </c>
      <c r="AE30" s="209">
        <f t="shared" si="27"/>
        <v>8.5943997782089721E-3</v>
      </c>
      <c r="AF30" s="209">
        <f t="shared" si="28"/>
        <v>2.8097855964815732E-2</v>
      </c>
      <c r="AG30" s="209"/>
      <c r="AH30" s="209"/>
      <c r="AI30" s="209"/>
      <c r="AJ30" s="209"/>
      <c r="AK30" s="209"/>
      <c r="AL30" s="209"/>
      <c r="AM30" s="209"/>
    </row>
    <row r="33" spans="1:39" ht="12" customHeight="1" x14ac:dyDescent="0.2">
      <c r="A33" s="3" t="s">
        <v>65</v>
      </c>
      <c r="V33" s="3" t="s">
        <v>65</v>
      </c>
    </row>
    <row r="34" spans="1:39" ht="12" customHeight="1" x14ac:dyDescent="0.2">
      <c r="A34" s="185" t="s">
        <v>67</v>
      </c>
      <c r="B34" s="186"/>
      <c r="C34" s="186"/>
      <c r="D34" s="186"/>
      <c r="E34" s="186"/>
      <c r="F34" s="186"/>
      <c r="G34" s="186"/>
      <c r="H34" s="186"/>
      <c r="I34" s="186"/>
      <c r="J34" s="186"/>
      <c r="K34" s="186"/>
      <c r="L34" s="186"/>
      <c r="M34" s="186"/>
      <c r="N34" s="186"/>
      <c r="O34" s="186"/>
      <c r="P34" s="186"/>
      <c r="Q34" s="186"/>
      <c r="R34" s="186"/>
      <c r="S34" s="186"/>
      <c r="V34" s="185" t="s">
        <v>124</v>
      </c>
      <c r="W34" s="186"/>
      <c r="X34" s="186"/>
      <c r="Y34" s="186"/>
      <c r="Z34" s="186"/>
      <c r="AA34" s="186"/>
      <c r="AB34" s="186"/>
      <c r="AC34" s="186"/>
      <c r="AD34" s="186"/>
      <c r="AE34" s="186"/>
      <c r="AF34" s="186"/>
      <c r="AG34" s="186"/>
      <c r="AH34" s="186"/>
      <c r="AI34" s="186"/>
      <c r="AJ34" s="186"/>
      <c r="AK34" s="186"/>
      <c r="AL34" s="186"/>
      <c r="AM34" s="186"/>
    </row>
    <row r="35" spans="1:39" ht="12" customHeight="1" x14ac:dyDescent="0.2">
      <c r="A35" s="187" t="str">
        <f t="shared" ref="A35:R35" si="30">A$5</f>
        <v>Province</v>
      </c>
      <c r="B35" s="188">
        <f t="shared" si="30"/>
        <v>1995</v>
      </c>
      <c r="C35" s="188">
        <f t="shared" si="30"/>
        <v>1996</v>
      </c>
      <c r="D35" s="188">
        <f t="shared" si="30"/>
        <v>1997</v>
      </c>
      <c r="E35" s="188">
        <f t="shared" si="30"/>
        <v>1998</v>
      </c>
      <c r="F35" s="188">
        <f t="shared" si="30"/>
        <v>1999</v>
      </c>
      <c r="G35" s="188">
        <f t="shared" si="30"/>
        <v>2000</v>
      </c>
      <c r="H35" s="188">
        <f t="shared" si="30"/>
        <v>2001</v>
      </c>
      <c r="I35" s="188">
        <f t="shared" si="30"/>
        <v>2002</v>
      </c>
      <c r="J35" s="188">
        <f t="shared" si="30"/>
        <v>2003</v>
      </c>
      <c r="K35" s="188">
        <f t="shared" si="30"/>
        <v>2004</v>
      </c>
      <c r="L35" s="188">
        <f t="shared" si="30"/>
        <v>2005</v>
      </c>
      <c r="M35" s="188"/>
      <c r="N35" s="188"/>
      <c r="O35" s="188"/>
      <c r="P35" s="188"/>
      <c r="Q35" s="188"/>
      <c r="R35" s="188"/>
      <c r="S35" s="188"/>
      <c r="V35" s="187" t="str">
        <f t="shared" ref="V35:AM35" si="31">V$5</f>
        <v>Province</v>
      </c>
      <c r="W35" s="188">
        <f t="shared" si="31"/>
        <v>1996</v>
      </c>
      <c r="X35" s="188">
        <f t="shared" si="31"/>
        <v>1997</v>
      </c>
      <c r="Y35" s="188">
        <f t="shared" si="31"/>
        <v>1998</v>
      </c>
      <c r="Z35" s="188">
        <f t="shared" si="31"/>
        <v>1999</v>
      </c>
      <c r="AA35" s="188">
        <f t="shared" si="31"/>
        <v>2000</v>
      </c>
      <c r="AB35" s="188">
        <f t="shared" si="31"/>
        <v>2001</v>
      </c>
      <c r="AC35" s="188">
        <f t="shared" si="31"/>
        <v>2002</v>
      </c>
      <c r="AD35" s="188">
        <f t="shared" si="31"/>
        <v>2003</v>
      </c>
      <c r="AE35" s="188">
        <f t="shared" si="31"/>
        <v>2004</v>
      </c>
      <c r="AF35" s="188">
        <f t="shared" si="31"/>
        <v>2005</v>
      </c>
      <c r="AG35" s="188"/>
      <c r="AH35" s="188"/>
      <c r="AI35" s="188"/>
      <c r="AJ35" s="188"/>
      <c r="AK35" s="188"/>
      <c r="AL35" s="188"/>
      <c r="AM35" s="188"/>
    </row>
    <row r="36" spans="1:39" ht="12" customHeight="1" x14ac:dyDescent="0.2">
      <c r="A36" s="178" t="s">
        <v>10</v>
      </c>
      <c r="B36" s="178">
        <v>1429.5</v>
      </c>
      <c r="C36" s="178">
        <v>1190.9325697792654</v>
      </c>
      <c r="D36" s="178">
        <v>739.75613401647183</v>
      </c>
      <c r="E36" s="178">
        <v>611.90578810548095</v>
      </c>
      <c r="F36" s="178">
        <v>472.5059558361985</v>
      </c>
      <c r="G36" s="178">
        <v>507.78254509134052</v>
      </c>
      <c r="H36" s="178">
        <v>439.73903145244947</v>
      </c>
      <c r="I36" s="178">
        <v>434.19368084112477</v>
      </c>
      <c r="J36" s="178">
        <v>439.46093833860579</v>
      </c>
      <c r="K36" s="178">
        <v>445.37643188679158</v>
      </c>
      <c r="L36" s="178">
        <v>468.71840255961115</v>
      </c>
      <c r="M36" s="178"/>
      <c r="N36" s="178"/>
      <c r="O36" s="178"/>
      <c r="P36" s="178"/>
      <c r="Q36" s="178"/>
      <c r="R36" s="178"/>
      <c r="S36" s="178"/>
      <c r="V36" s="182" t="s">
        <v>10</v>
      </c>
      <c r="W36" s="182">
        <f>C36/B36-1</f>
        <v>-0.16688872348424955</v>
      </c>
      <c r="X36" s="182">
        <f t="shared" ref="X36:X45" si="32">D36/C36-1</f>
        <v>-0.37884297332334882</v>
      </c>
      <c r="Y36" s="182">
        <f t="shared" ref="Y36:Y45" si="33">E36/D36-1</f>
        <v>-0.17282769284633481</v>
      </c>
      <c r="Z36" s="182">
        <f t="shared" ref="Z36:Z45" si="34">F36/E36-1</f>
        <v>-0.22781257340427796</v>
      </c>
      <c r="AA36" s="182">
        <f t="shared" ref="AA36:AA45" si="35">G36/F36-1</f>
        <v>7.4658507092704607E-2</v>
      </c>
      <c r="AB36" s="182">
        <f t="shared" ref="AB36:AB45" si="36">H36/G36-1</f>
        <v>-0.13400128518921683</v>
      </c>
      <c r="AC36" s="182">
        <f t="shared" ref="AC36:AC45" si="37">I36/H36-1</f>
        <v>-1.2610549018149508E-2</v>
      </c>
      <c r="AD36" s="182">
        <f t="shared" ref="AD36:AD45" si="38">J36/I36-1</f>
        <v>1.2131124265275295E-2</v>
      </c>
      <c r="AE36" s="182">
        <f t="shared" ref="AE36:AE45" si="39">K36/J36-1</f>
        <v>1.3460794878719984E-2</v>
      </c>
      <c r="AF36" s="182">
        <f t="shared" ref="AF36:AF45" si="40">L36/K36-1</f>
        <v>5.2409532704579043E-2</v>
      </c>
      <c r="AG36" s="182"/>
      <c r="AH36" s="182"/>
      <c r="AI36" s="182"/>
      <c r="AJ36" s="182"/>
      <c r="AK36" s="182"/>
      <c r="AL36" s="182"/>
      <c r="AM36" s="182"/>
    </row>
    <row r="37" spans="1:39" ht="12" customHeight="1" x14ac:dyDescent="0.2">
      <c r="A37" s="179" t="s">
        <v>9</v>
      </c>
      <c r="B37" s="179">
        <v>153.30951405485104</v>
      </c>
      <c r="C37" s="179">
        <v>156.6459398079387</v>
      </c>
      <c r="D37" s="179">
        <v>161.30729348846609</v>
      </c>
      <c r="E37" s="179">
        <v>199.90064560558903</v>
      </c>
      <c r="F37" s="179">
        <v>167.66701393926451</v>
      </c>
      <c r="G37" s="179">
        <v>147.89451113402129</v>
      </c>
      <c r="H37" s="179">
        <v>158.73315293559114</v>
      </c>
      <c r="I37" s="179">
        <v>159.89045422831401</v>
      </c>
      <c r="J37" s="179">
        <v>167.301740476395</v>
      </c>
      <c r="K37" s="179">
        <v>169.33463424290471</v>
      </c>
      <c r="L37" s="179">
        <v>158.74588239789631</v>
      </c>
      <c r="M37" s="179"/>
      <c r="N37" s="179"/>
      <c r="O37" s="179"/>
      <c r="P37" s="179"/>
      <c r="Q37" s="179"/>
      <c r="R37" s="179"/>
      <c r="S37" s="179"/>
      <c r="V37" s="183" t="s">
        <v>9</v>
      </c>
      <c r="W37" s="183">
        <f t="shared" ref="W37:W45" si="41">C37/B37-1</f>
        <v>2.1762679072180546E-2</v>
      </c>
      <c r="X37" s="183">
        <f t="shared" si="32"/>
        <v>2.9757258223498173E-2</v>
      </c>
      <c r="Y37" s="183">
        <f t="shared" si="33"/>
        <v>0.23925360895031367</v>
      </c>
      <c r="Z37" s="183">
        <f t="shared" si="34"/>
        <v>-0.16124826194870134</v>
      </c>
      <c r="AA37" s="183">
        <f t="shared" si="35"/>
        <v>-0.11792720786693078</v>
      </c>
      <c r="AB37" s="183">
        <f t="shared" si="36"/>
        <v>7.3286301962538269E-2</v>
      </c>
      <c r="AC37" s="183">
        <f t="shared" si="37"/>
        <v>7.2908606130470677E-3</v>
      </c>
      <c r="AD37" s="183">
        <f t="shared" si="38"/>
        <v>4.6352274648604697E-2</v>
      </c>
      <c r="AE37" s="183">
        <f t="shared" si="39"/>
        <v>1.2151061672885266E-2</v>
      </c>
      <c r="AF37" s="183">
        <f t="shared" si="40"/>
        <v>-6.2531518683999421E-2</v>
      </c>
      <c r="AG37" s="183"/>
      <c r="AH37" s="183"/>
      <c r="AI37" s="183"/>
      <c r="AJ37" s="183"/>
      <c r="AK37" s="183"/>
      <c r="AL37" s="183"/>
      <c r="AM37" s="183"/>
    </row>
    <row r="38" spans="1:39" ht="12" customHeight="1" x14ac:dyDescent="0.2">
      <c r="A38" s="178" t="s">
        <v>8</v>
      </c>
      <c r="B38" s="178">
        <v>7716.3974131696359</v>
      </c>
      <c r="C38" s="178">
        <v>7662.1256917785231</v>
      </c>
      <c r="D38" s="178">
        <v>8324.776429880907</v>
      </c>
      <c r="E38" s="178">
        <v>8869.7945956709264</v>
      </c>
      <c r="F38" s="178">
        <v>8852.5800243495723</v>
      </c>
      <c r="G38" s="178">
        <v>9162.4799207423966</v>
      </c>
      <c r="H38" s="178">
        <v>8575.8495499751898</v>
      </c>
      <c r="I38" s="178">
        <v>8603.3972841635441</v>
      </c>
      <c r="J38" s="178">
        <v>8926.8237755334467</v>
      </c>
      <c r="K38" s="178">
        <v>8980.0790301886645</v>
      </c>
      <c r="L38" s="178">
        <v>8114.2929092240611</v>
      </c>
      <c r="M38" s="178"/>
      <c r="N38" s="178"/>
      <c r="O38" s="178"/>
      <c r="P38" s="178"/>
      <c r="Q38" s="178"/>
      <c r="R38" s="178"/>
      <c r="S38" s="178"/>
      <c r="V38" s="182" t="s">
        <v>8</v>
      </c>
      <c r="W38" s="182">
        <f t="shared" si="41"/>
        <v>-7.0332978571693294E-3</v>
      </c>
      <c r="X38" s="182">
        <f t="shared" si="32"/>
        <v>8.6483929494058032E-2</v>
      </c>
      <c r="Y38" s="182">
        <f t="shared" si="33"/>
        <v>6.5469405740883779E-2</v>
      </c>
      <c r="Z38" s="182">
        <f t="shared" si="34"/>
        <v>-1.9408083395477949E-3</v>
      </c>
      <c r="AA38" s="182">
        <f t="shared" si="35"/>
        <v>3.5006731996821916E-2</v>
      </c>
      <c r="AB38" s="182">
        <f t="shared" si="36"/>
        <v>-6.4025283093845475E-2</v>
      </c>
      <c r="AC38" s="182">
        <f t="shared" si="37"/>
        <v>3.2122455073193557E-3</v>
      </c>
      <c r="AD38" s="182">
        <f t="shared" si="38"/>
        <v>3.759288112444148E-2</v>
      </c>
      <c r="AE38" s="182">
        <f t="shared" si="39"/>
        <v>5.9657562414505705E-3</v>
      </c>
      <c r="AF38" s="182">
        <f t="shared" si="40"/>
        <v>-9.6411859857141402E-2</v>
      </c>
      <c r="AG38" s="182"/>
      <c r="AH38" s="182"/>
      <c r="AI38" s="182"/>
      <c r="AJ38" s="182"/>
      <c r="AK38" s="182"/>
      <c r="AL38" s="182"/>
      <c r="AM38" s="182"/>
    </row>
    <row r="39" spans="1:39" ht="12" customHeight="1" x14ac:dyDescent="0.2">
      <c r="A39" s="179" t="s">
        <v>7</v>
      </c>
      <c r="B39" s="179">
        <v>10477</v>
      </c>
      <c r="C39" s="179">
        <v>9695.0261038243771</v>
      </c>
      <c r="D39" s="179">
        <v>9550.4670039129232</v>
      </c>
      <c r="E39" s="179">
        <v>7959.421457657575</v>
      </c>
      <c r="F39" s="179">
        <v>7865.180628220809</v>
      </c>
      <c r="G39" s="179">
        <v>7247.6382219388133</v>
      </c>
      <c r="H39" s="179">
        <v>6400.2252466152131</v>
      </c>
      <c r="I39" s="179">
        <v>7733.8537895343379</v>
      </c>
      <c r="J39" s="179">
        <v>8078.9240863887644</v>
      </c>
      <c r="K39" s="179">
        <v>8216.3531623836388</v>
      </c>
      <c r="L39" s="179">
        <v>8677.614283306677</v>
      </c>
      <c r="M39" s="179"/>
      <c r="N39" s="179"/>
      <c r="O39" s="179"/>
      <c r="P39" s="179"/>
      <c r="Q39" s="179"/>
      <c r="R39" s="179"/>
      <c r="S39" s="179"/>
      <c r="V39" s="183" t="s">
        <v>7</v>
      </c>
      <c r="W39" s="183">
        <f t="shared" si="41"/>
        <v>-7.463719539711966E-2</v>
      </c>
      <c r="X39" s="183">
        <f t="shared" si="32"/>
        <v>-1.4910645764473984E-2</v>
      </c>
      <c r="Y39" s="183">
        <f t="shared" si="33"/>
        <v>-0.16659348130342533</v>
      </c>
      <c r="Z39" s="183">
        <f t="shared" si="34"/>
        <v>-1.1840160737574656E-2</v>
      </c>
      <c r="AA39" s="183">
        <f t="shared" si="35"/>
        <v>-7.8515985261191745E-2</v>
      </c>
      <c r="AB39" s="183">
        <f t="shared" si="36"/>
        <v>-0.11692263733011066</v>
      </c>
      <c r="AC39" s="183">
        <f t="shared" si="37"/>
        <v>0.20837212621921708</v>
      </c>
      <c r="AD39" s="183">
        <f t="shared" si="38"/>
        <v>4.4618156257542063E-2</v>
      </c>
      <c r="AE39" s="183">
        <f t="shared" si="39"/>
        <v>1.701081412887806E-2</v>
      </c>
      <c r="AF39" s="183">
        <f t="shared" si="40"/>
        <v>5.6139398076849645E-2</v>
      </c>
      <c r="AG39" s="183"/>
      <c r="AH39" s="183"/>
      <c r="AI39" s="183"/>
      <c r="AJ39" s="183"/>
      <c r="AK39" s="183"/>
      <c r="AL39" s="183"/>
      <c r="AM39" s="183"/>
    </row>
    <row r="40" spans="1:39" ht="12" customHeight="1" x14ac:dyDescent="0.2">
      <c r="A40" s="178" t="s">
        <v>6</v>
      </c>
      <c r="B40" s="178">
        <v>4403.7832885552771</v>
      </c>
      <c r="C40" s="178">
        <v>6134.0794764973816</v>
      </c>
      <c r="D40" s="178">
        <v>6201.8427125542985</v>
      </c>
      <c r="E40" s="178">
        <v>6118.0413982682003</v>
      </c>
      <c r="F40" s="178">
        <v>4432.8582296569384</v>
      </c>
      <c r="G40" s="178">
        <v>4318.4962357953755</v>
      </c>
      <c r="H40" s="178">
        <v>4097.7793011745334</v>
      </c>
      <c r="I40" s="178">
        <v>3660.7832119669929</v>
      </c>
      <c r="J40" s="178">
        <v>3875.742132622956</v>
      </c>
      <c r="K40" s="178">
        <v>3953.371872900068</v>
      </c>
      <c r="L40" s="178">
        <v>3705.990304641693</v>
      </c>
      <c r="M40" s="178"/>
      <c r="N40" s="178"/>
      <c r="O40" s="178"/>
      <c r="P40" s="178"/>
      <c r="Q40" s="178"/>
      <c r="R40" s="178"/>
      <c r="S40" s="178"/>
      <c r="V40" s="182" t="s">
        <v>6</v>
      </c>
      <c r="W40" s="182">
        <f t="shared" si="41"/>
        <v>0.39291129344145181</v>
      </c>
      <c r="X40" s="182">
        <f t="shared" si="32"/>
        <v>1.1047009794468821E-2</v>
      </c>
      <c r="Y40" s="182">
        <f t="shared" si="33"/>
        <v>-1.351232499277355E-2</v>
      </c>
      <c r="Z40" s="182">
        <f t="shared" si="34"/>
        <v>-0.27544487833774334</v>
      </c>
      <c r="AA40" s="182">
        <f t="shared" si="35"/>
        <v>-2.57987032151068E-2</v>
      </c>
      <c r="AB40" s="182">
        <f t="shared" si="36"/>
        <v>-5.1109673962744684E-2</v>
      </c>
      <c r="AC40" s="182">
        <f t="shared" si="37"/>
        <v>-0.10664217301363343</v>
      </c>
      <c r="AD40" s="182">
        <f t="shared" si="38"/>
        <v>5.8719380036837077E-2</v>
      </c>
      <c r="AE40" s="182">
        <f t="shared" si="39"/>
        <v>2.0029645322294787E-2</v>
      </c>
      <c r="AF40" s="182">
        <f t="shared" si="40"/>
        <v>-6.2574828832609564E-2</v>
      </c>
      <c r="AG40" s="182"/>
      <c r="AH40" s="182"/>
      <c r="AI40" s="182"/>
      <c r="AJ40" s="182"/>
      <c r="AK40" s="182"/>
      <c r="AL40" s="182"/>
      <c r="AM40" s="182"/>
    </row>
    <row r="41" spans="1:39" ht="12" customHeight="1" x14ac:dyDescent="0.2">
      <c r="A41" s="180" t="s">
        <v>12</v>
      </c>
      <c r="B41" s="179">
        <v>24802.37269180745</v>
      </c>
      <c r="C41" s="179">
        <v>25236</v>
      </c>
      <c r="D41" s="179">
        <v>24793.497259866635</v>
      </c>
      <c r="E41" s="179">
        <v>24093.23936462956</v>
      </c>
      <c r="F41" s="179">
        <v>25317.407785218846</v>
      </c>
      <c r="G41" s="179">
        <v>24519.299897686724</v>
      </c>
      <c r="H41" s="179">
        <v>25217.368877137324</v>
      </c>
      <c r="I41" s="179">
        <v>23806.266176661607</v>
      </c>
      <c r="J41" s="179">
        <v>25881.695319436341</v>
      </c>
      <c r="K41" s="179">
        <v>26348.778967448969</v>
      </c>
      <c r="L41" s="179">
        <v>26478.294144402149</v>
      </c>
      <c r="M41" s="179"/>
      <c r="N41" s="179"/>
      <c r="O41" s="179"/>
      <c r="P41" s="179"/>
      <c r="Q41" s="179"/>
      <c r="R41" s="179"/>
      <c r="S41" s="179"/>
      <c r="V41" s="184" t="s">
        <v>12</v>
      </c>
      <c r="W41" s="183">
        <f t="shared" si="41"/>
        <v>1.7483299423840304E-2</v>
      </c>
      <c r="X41" s="183">
        <f t="shared" si="32"/>
        <v>-1.7534583140488391E-2</v>
      </c>
      <c r="Y41" s="183">
        <f t="shared" si="33"/>
        <v>-2.8243611133092816E-2</v>
      </c>
      <c r="Z41" s="183">
        <f t="shared" si="34"/>
        <v>5.0809623482446442E-2</v>
      </c>
      <c r="AA41" s="183">
        <f t="shared" si="35"/>
        <v>-3.1524076015321145E-2</v>
      </c>
      <c r="AB41" s="183">
        <f t="shared" si="36"/>
        <v>2.84701839923438E-2</v>
      </c>
      <c r="AC41" s="183">
        <f t="shared" si="37"/>
        <v>-5.5957570647073185E-2</v>
      </c>
      <c r="AD41" s="183">
        <f t="shared" si="38"/>
        <v>8.7179952008155537E-2</v>
      </c>
      <c r="AE41" s="183">
        <f t="shared" si="39"/>
        <v>1.8046872210177867E-2</v>
      </c>
      <c r="AF41" s="183">
        <f t="shared" si="40"/>
        <v>4.9154147565313444E-3</v>
      </c>
      <c r="AG41" s="183"/>
      <c r="AH41" s="183"/>
      <c r="AI41" s="183"/>
      <c r="AJ41" s="183"/>
      <c r="AK41" s="183"/>
      <c r="AL41" s="183"/>
      <c r="AM41" s="183"/>
    </row>
    <row r="42" spans="1:39" ht="12" customHeight="1" x14ac:dyDescent="0.2">
      <c r="A42" s="178" t="s">
        <v>4</v>
      </c>
      <c r="B42" s="178">
        <v>16064.567999999999</v>
      </c>
      <c r="C42" s="178">
        <v>15196.9</v>
      </c>
      <c r="D42" s="178">
        <v>15174.45385697102</v>
      </c>
      <c r="E42" s="178">
        <v>16213.42269454489</v>
      </c>
      <c r="F42" s="178">
        <v>14968.152528762606</v>
      </c>
      <c r="G42" s="178">
        <v>14900.4543949893</v>
      </c>
      <c r="H42" s="178">
        <v>13194.003689146601</v>
      </c>
      <c r="I42" s="178">
        <v>13436.224988497752</v>
      </c>
      <c r="J42" s="178">
        <v>12618.964307906104</v>
      </c>
      <c r="K42" s="178">
        <v>12538.94903773477</v>
      </c>
      <c r="L42" s="178">
        <v>13683.088770900169</v>
      </c>
      <c r="M42" s="178"/>
      <c r="N42" s="178"/>
      <c r="O42" s="178"/>
      <c r="P42" s="178"/>
      <c r="Q42" s="178"/>
      <c r="R42" s="178"/>
      <c r="S42" s="178"/>
      <c r="V42" s="182" t="s">
        <v>4</v>
      </c>
      <c r="W42" s="182">
        <f t="shared" si="41"/>
        <v>-5.4011287449497569E-2</v>
      </c>
      <c r="X42" s="182">
        <f t="shared" si="32"/>
        <v>-1.477021170697923E-3</v>
      </c>
      <c r="Y42" s="182">
        <f t="shared" si="33"/>
        <v>6.8468285406962259E-2</v>
      </c>
      <c r="Z42" s="182">
        <f t="shared" si="34"/>
        <v>-7.6804891184466761E-2</v>
      </c>
      <c r="AA42" s="182">
        <f t="shared" si="35"/>
        <v>-4.5228115923604539E-3</v>
      </c>
      <c r="AB42" s="182">
        <f t="shared" si="36"/>
        <v>-0.11452340046868248</v>
      </c>
      <c r="AC42" s="182">
        <f t="shared" si="37"/>
        <v>1.8358438049430159E-2</v>
      </c>
      <c r="AD42" s="182">
        <f t="shared" si="38"/>
        <v>-6.0825170856492305E-2</v>
      </c>
      <c r="AE42" s="182">
        <f t="shared" si="39"/>
        <v>-6.3408745931076149E-3</v>
      </c>
      <c r="AF42" s="182">
        <f t="shared" si="40"/>
        <v>9.1246860460332035E-2</v>
      </c>
      <c r="AG42" s="182"/>
      <c r="AH42" s="182"/>
      <c r="AI42" s="182"/>
      <c r="AJ42" s="182"/>
      <c r="AK42" s="182"/>
      <c r="AL42" s="182"/>
      <c r="AM42" s="182"/>
    </row>
    <row r="43" spans="1:39" ht="12" customHeight="1" x14ac:dyDescent="0.2">
      <c r="A43" s="179" t="s">
        <v>3</v>
      </c>
      <c r="B43" s="179">
        <v>17142.900000000001</v>
      </c>
      <c r="C43" s="179">
        <v>17283.427670424098</v>
      </c>
      <c r="D43" s="179">
        <v>18255.400000000001</v>
      </c>
      <c r="E43" s="179">
        <v>18100.217653458243</v>
      </c>
      <c r="F43" s="179">
        <v>18617.036098609275</v>
      </c>
      <c r="G43" s="179">
        <v>19128.490028673627</v>
      </c>
      <c r="H43" s="179">
        <v>19185.657075732066</v>
      </c>
      <c r="I43" s="179">
        <v>18829.727697545124</v>
      </c>
      <c r="J43" s="179">
        <v>19426.742388302366</v>
      </c>
      <c r="K43" s="179">
        <v>19939.534802464179</v>
      </c>
      <c r="L43" s="179">
        <v>20587.417881812285</v>
      </c>
      <c r="M43" s="179"/>
      <c r="N43" s="179"/>
      <c r="O43" s="179"/>
      <c r="P43" s="179"/>
      <c r="Q43" s="179"/>
      <c r="R43" s="179"/>
      <c r="S43" s="179"/>
      <c r="V43" s="183" t="s">
        <v>3</v>
      </c>
      <c r="W43" s="183">
        <f t="shared" si="41"/>
        <v>8.1974269478382045E-3</v>
      </c>
      <c r="X43" s="183">
        <f t="shared" si="32"/>
        <v>5.6237243451376928E-2</v>
      </c>
      <c r="Y43" s="183">
        <f t="shared" si="33"/>
        <v>-8.50062702223775E-3</v>
      </c>
      <c r="Z43" s="183">
        <f t="shared" si="34"/>
        <v>2.8553161903679625E-2</v>
      </c>
      <c r="AA43" s="183">
        <f t="shared" si="35"/>
        <v>2.7472360656944694E-2</v>
      </c>
      <c r="AB43" s="183">
        <f t="shared" si="36"/>
        <v>2.9885812718486449E-3</v>
      </c>
      <c r="AC43" s="183">
        <f t="shared" si="37"/>
        <v>-1.8551847183652437E-2</v>
      </c>
      <c r="AD43" s="183">
        <f t="shared" si="38"/>
        <v>3.1705965181592966E-2</v>
      </c>
      <c r="AE43" s="183">
        <f t="shared" si="39"/>
        <v>2.6396212185867407E-2</v>
      </c>
      <c r="AF43" s="183">
        <f t="shared" si="40"/>
        <v>3.2492386897012171E-2</v>
      </c>
      <c r="AG43" s="183"/>
      <c r="AH43" s="183"/>
      <c r="AI43" s="183"/>
      <c r="AJ43" s="183"/>
      <c r="AK43" s="183"/>
      <c r="AL43" s="183"/>
      <c r="AM43" s="183"/>
    </row>
    <row r="44" spans="1:39" ht="12" customHeight="1" x14ac:dyDescent="0.2">
      <c r="A44" s="181" t="s">
        <v>2</v>
      </c>
      <c r="B44" s="178">
        <v>18611.721458408276</v>
      </c>
      <c r="C44" s="178">
        <v>17440.005264359155</v>
      </c>
      <c r="D44" s="178">
        <v>18493.51161290758</v>
      </c>
      <c r="E44" s="178">
        <v>19427.41891254421</v>
      </c>
      <c r="F44" s="178">
        <v>19477.715101598696</v>
      </c>
      <c r="G44" s="178">
        <v>19136.589716686074</v>
      </c>
      <c r="H44" s="178">
        <v>21700.748212396451</v>
      </c>
      <c r="I44" s="178">
        <v>23295.468349670453</v>
      </c>
      <c r="J44" s="178">
        <v>23939.167526773133</v>
      </c>
      <c r="K44" s="178">
        <v>24323.483154488476</v>
      </c>
      <c r="L44" s="178">
        <v>24117.735454306738</v>
      </c>
      <c r="M44" s="178"/>
      <c r="N44" s="178"/>
      <c r="O44" s="178"/>
      <c r="P44" s="178"/>
      <c r="Q44" s="178"/>
      <c r="R44" s="178"/>
      <c r="S44" s="178"/>
      <c r="V44" s="182" t="s">
        <v>2</v>
      </c>
      <c r="W44" s="182">
        <f t="shared" si="41"/>
        <v>-6.2955820431095599E-2</v>
      </c>
      <c r="X44" s="182">
        <f t="shared" si="32"/>
        <v>6.0407455879694982E-2</v>
      </c>
      <c r="Y44" s="182">
        <f t="shared" si="33"/>
        <v>5.0499186914009675E-2</v>
      </c>
      <c r="Z44" s="182">
        <f t="shared" si="34"/>
        <v>2.5889280135926729E-3</v>
      </c>
      <c r="AA44" s="182">
        <f t="shared" si="35"/>
        <v>-1.7513624320576682E-2</v>
      </c>
      <c r="AB44" s="182">
        <f t="shared" si="36"/>
        <v>0.13399244764465901</v>
      </c>
      <c r="AC44" s="182">
        <f t="shared" si="37"/>
        <v>7.3486873432457189E-2</v>
      </c>
      <c r="AD44" s="182">
        <f t="shared" si="38"/>
        <v>2.7631948301729992E-2</v>
      </c>
      <c r="AE44" s="182">
        <f t="shared" si="39"/>
        <v>1.605384261109033E-2</v>
      </c>
      <c r="AF44" s="182">
        <f t="shared" si="40"/>
        <v>-8.4588090807122818E-3</v>
      </c>
      <c r="AG44" s="182"/>
      <c r="AH44" s="182"/>
      <c r="AI44" s="182"/>
      <c r="AJ44" s="182"/>
      <c r="AK44" s="182"/>
      <c r="AL44" s="182"/>
      <c r="AM44" s="182"/>
    </row>
    <row r="45" spans="1:39" ht="12" customHeight="1" x14ac:dyDescent="0.2">
      <c r="A45" s="207" t="s">
        <v>68</v>
      </c>
      <c r="B45" s="208">
        <v>100801.55254007525</v>
      </c>
      <c r="C45" s="208">
        <v>99995.140119754651</v>
      </c>
      <c r="D45" s="208">
        <v>101695.05750179048</v>
      </c>
      <c r="E45" s="208">
        <v>101593.36244428869</v>
      </c>
      <c r="F45" s="208">
        <v>100171.05537006866</v>
      </c>
      <c r="G45" s="208">
        <v>99069.173760997903</v>
      </c>
      <c r="H45" s="208">
        <v>98970.1045872369</v>
      </c>
      <c r="I45" s="208">
        <v>99959.805633109267</v>
      </c>
      <c r="J45" s="208">
        <v>103354.82024878413</v>
      </c>
      <c r="K45" s="208">
        <v>104915.25672401552</v>
      </c>
      <c r="L45" s="208">
        <v>105991.9</v>
      </c>
      <c r="M45" s="208"/>
      <c r="N45" s="208"/>
      <c r="O45" s="208"/>
      <c r="P45" s="208"/>
      <c r="Q45" s="208"/>
      <c r="R45" s="208"/>
      <c r="S45" s="208"/>
      <c r="V45" s="209" t="s">
        <v>68</v>
      </c>
      <c r="W45" s="209">
        <f t="shared" si="41"/>
        <v>-8.0000000000000071E-3</v>
      </c>
      <c r="X45" s="209">
        <f t="shared" si="32"/>
        <v>1.6999999999999904E-2</v>
      </c>
      <c r="Y45" s="209">
        <f t="shared" si="33"/>
        <v>-9.9999999999988987E-4</v>
      </c>
      <c r="Z45" s="209">
        <f t="shared" si="34"/>
        <v>-1.3999999999999901E-2</v>
      </c>
      <c r="AA45" s="209">
        <f t="shared" si="35"/>
        <v>-1.100000000000001E-2</v>
      </c>
      <c r="AB45" s="209">
        <f t="shared" si="36"/>
        <v>-1.0000000000000009E-3</v>
      </c>
      <c r="AC45" s="209">
        <f t="shared" si="37"/>
        <v>1.0000000000000009E-2</v>
      </c>
      <c r="AD45" s="209">
        <f t="shared" si="38"/>
        <v>3.3963797690202302E-2</v>
      </c>
      <c r="AE45" s="209">
        <f t="shared" si="39"/>
        <v>1.5097858730490632E-2</v>
      </c>
      <c r="AF45" s="209">
        <f t="shared" si="40"/>
        <v>1.0262027750802982E-2</v>
      </c>
      <c r="AG45" s="209"/>
      <c r="AH45" s="209"/>
      <c r="AI45" s="209"/>
      <c r="AJ45" s="209"/>
      <c r="AK45" s="209"/>
      <c r="AL45" s="209"/>
      <c r="AM45" s="209"/>
    </row>
    <row r="48" spans="1:39" ht="12" customHeight="1" x14ac:dyDescent="0.2">
      <c r="A48" s="3" t="s">
        <v>64</v>
      </c>
      <c r="V48" s="3" t="s">
        <v>64</v>
      </c>
    </row>
    <row r="49" spans="1:39" ht="12" customHeight="1" x14ac:dyDescent="0.2">
      <c r="A49" s="185" t="s">
        <v>67</v>
      </c>
      <c r="B49" s="186"/>
      <c r="C49" s="186"/>
      <c r="D49" s="186"/>
      <c r="E49" s="186"/>
      <c r="F49" s="186"/>
      <c r="G49" s="186"/>
      <c r="H49" s="186"/>
      <c r="I49" s="186"/>
      <c r="J49" s="186"/>
      <c r="K49" s="186"/>
      <c r="L49" s="186"/>
      <c r="M49" s="186"/>
      <c r="N49" s="186"/>
      <c r="O49" s="186"/>
      <c r="P49" s="186"/>
      <c r="Q49" s="186"/>
      <c r="R49" s="186"/>
      <c r="S49" s="186"/>
      <c r="V49" s="185" t="s">
        <v>124</v>
      </c>
      <c r="W49" s="186"/>
      <c r="X49" s="186"/>
      <c r="Y49" s="186"/>
      <c r="Z49" s="186"/>
      <c r="AA49" s="186"/>
      <c r="AB49" s="186"/>
      <c r="AC49" s="186"/>
      <c r="AD49" s="186"/>
      <c r="AE49" s="186"/>
      <c r="AF49" s="186"/>
      <c r="AG49" s="186"/>
      <c r="AH49" s="186"/>
      <c r="AI49" s="186"/>
      <c r="AJ49" s="186"/>
      <c r="AK49" s="186"/>
      <c r="AL49" s="186"/>
      <c r="AM49" s="186"/>
    </row>
    <row r="50" spans="1:39" ht="12" customHeight="1" x14ac:dyDescent="0.2">
      <c r="A50" s="187" t="str">
        <f t="shared" ref="A50:R50" si="42">A$5</f>
        <v>Province</v>
      </c>
      <c r="B50" s="188">
        <f t="shared" si="42"/>
        <v>1995</v>
      </c>
      <c r="C50" s="188">
        <f t="shared" si="42"/>
        <v>1996</v>
      </c>
      <c r="D50" s="188">
        <f t="shared" si="42"/>
        <v>1997</v>
      </c>
      <c r="E50" s="188">
        <f t="shared" si="42"/>
        <v>1998</v>
      </c>
      <c r="F50" s="188">
        <f t="shared" si="42"/>
        <v>1999</v>
      </c>
      <c r="G50" s="188">
        <f t="shared" si="42"/>
        <v>2000</v>
      </c>
      <c r="H50" s="188">
        <f t="shared" si="42"/>
        <v>2001</v>
      </c>
      <c r="I50" s="188">
        <f t="shared" si="42"/>
        <v>2002</v>
      </c>
      <c r="J50" s="188">
        <f t="shared" si="42"/>
        <v>2003</v>
      </c>
      <c r="K50" s="188">
        <f t="shared" si="42"/>
        <v>2004</v>
      </c>
      <c r="L50" s="188">
        <f t="shared" si="42"/>
        <v>2005</v>
      </c>
      <c r="M50" s="188"/>
      <c r="N50" s="188"/>
      <c r="O50" s="188"/>
      <c r="P50" s="188"/>
      <c r="Q50" s="188"/>
      <c r="R50" s="188"/>
      <c r="S50" s="188"/>
      <c r="V50" s="187" t="str">
        <f t="shared" ref="V50:AM50" si="43">V$5</f>
        <v>Province</v>
      </c>
      <c r="W50" s="188">
        <f t="shared" si="43"/>
        <v>1996</v>
      </c>
      <c r="X50" s="188">
        <f t="shared" si="43"/>
        <v>1997</v>
      </c>
      <c r="Y50" s="188">
        <f t="shared" si="43"/>
        <v>1998</v>
      </c>
      <c r="Z50" s="188">
        <f t="shared" si="43"/>
        <v>1999</v>
      </c>
      <c r="AA50" s="188">
        <f t="shared" si="43"/>
        <v>2000</v>
      </c>
      <c r="AB50" s="188">
        <f t="shared" si="43"/>
        <v>2001</v>
      </c>
      <c r="AC50" s="188">
        <f t="shared" si="43"/>
        <v>2002</v>
      </c>
      <c r="AD50" s="188">
        <f t="shared" si="43"/>
        <v>2003</v>
      </c>
      <c r="AE50" s="188">
        <f t="shared" si="43"/>
        <v>2004</v>
      </c>
      <c r="AF50" s="188">
        <f t="shared" si="43"/>
        <v>2005</v>
      </c>
      <c r="AG50" s="188"/>
      <c r="AH50" s="188"/>
      <c r="AI50" s="188"/>
      <c r="AJ50" s="188"/>
      <c r="AK50" s="188"/>
      <c r="AL50" s="188"/>
      <c r="AM50" s="188"/>
    </row>
    <row r="51" spans="1:39" ht="12" customHeight="1" x14ac:dyDescent="0.2">
      <c r="A51" s="178" t="s">
        <v>10</v>
      </c>
      <c r="B51" s="178">
        <v>31853</v>
      </c>
      <c r="C51" s="178">
        <v>31931.680197461508</v>
      </c>
      <c r="D51" s="178">
        <v>32683.166914692425</v>
      </c>
      <c r="E51" s="178">
        <v>32535.761726998418</v>
      </c>
      <c r="F51" s="178">
        <v>32320.222944931826</v>
      </c>
      <c r="G51" s="178">
        <v>34166.684694553813</v>
      </c>
      <c r="H51" s="178">
        <v>35174.085517338099</v>
      </c>
      <c r="I51" s="178">
        <v>35546.414309555417</v>
      </c>
      <c r="J51" s="178">
        <v>34716.955825429308</v>
      </c>
      <c r="K51" s="178">
        <v>36766.583692768094</v>
      </c>
      <c r="L51" s="178">
        <v>38732.873330707953</v>
      </c>
      <c r="M51" s="178"/>
      <c r="N51" s="178"/>
      <c r="O51" s="178"/>
      <c r="P51" s="178"/>
      <c r="Q51" s="178"/>
      <c r="R51" s="178"/>
      <c r="S51" s="178"/>
      <c r="V51" s="182" t="s">
        <v>10</v>
      </c>
      <c r="W51" s="182">
        <f>C51/B51-1</f>
        <v>2.4701032072804718E-3</v>
      </c>
      <c r="X51" s="182">
        <f t="shared" ref="X51:X60" si="44">D51/C51-1</f>
        <v>2.3534205296552368E-2</v>
      </c>
      <c r="Y51" s="182">
        <f t="shared" ref="Y51:Y60" si="45">E51/D51-1</f>
        <v>-4.5101255970314558E-3</v>
      </c>
      <c r="Z51" s="182">
        <f t="shared" ref="Z51:Z60" si="46">F51/E51-1</f>
        <v>-6.6246729944464677E-3</v>
      </c>
      <c r="AA51" s="182">
        <f t="shared" ref="AA51:AA60" si="47">G51/F51-1</f>
        <v>5.7130229354173778E-2</v>
      </c>
      <c r="AB51" s="182">
        <f t="shared" ref="AB51:AB60" si="48">H51/G51-1</f>
        <v>2.9484886572704649E-2</v>
      </c>
      <c r="AC51" s="182">
        <f t="shared" ref="AC51:AC60" si="49">I51/H51-1</f>
        <v>1.0585315488409464E-2</v>
      </c>
      <c r="AD51" s="182">
        <f t="shared" ref="AD51:AD60" si="50">J51/I51-1</f>
        <v>-2.3334519113595631E-2</v>
      </c>
      <c r="AE51" s="182">
        <f t="shared" ref="AE51:AE60" si="51">K51/J51-1</f>
        <v>5.9038237040284658E-2</v>
      </c>
      <c r="AF51" s="182">
        <f t="shared" ref="AF51:AF60" si="52">L51/K51-1</f>
        <v>5.3480346566075587E-2</v>
      </c>
      <c r="AG51" s="182"/>
      <c r="AH51" s="182"/>
      <c r="AI51" s="182"/>
      <c r="AJ51" s="182"/>
      <c r="AK51" s="182"/>
      <c r="AL51" s="182"/>
      <c r="AM51" s="182"/>
    </row>
    <row r="52" spans="1:39" ht="12" customHeight="1" x14ac:dyDescent="0.2">
      <c r="A52" s="179" t="s">
        <v>9</v>
      </c>
      <c r="B52" s="179">
        <v>15627.77708790436</v>
      </c>
      <c r="C52" s="179">
        <v>15392.668800382693</v>
      </c>
      <c r="D52" s="179">
        <v>15530.916023135236</v>
      </c>
      <c r="E52" s="179">
        <v>15274.552165059788</v>
      </c>
      <c r="F52" s="179">
        <v>15595.236808150854</v>
      </c>
      <c r="G52" s="179">
        <v>17631.180801448449</v>
      </c>
      <c r="H52" s="179">
        <v>18626.628245455751</v>
      </c>
      <c r="I52" s="179">
        <v>18943.087343115476</v>
      </c>
      <c r="J52" s="179">
        <v>18503.874921906128</v>
      </c>
      <c r="K52" s="179">
        <v>19226.357706906652</v>
      </c>
      <c r="L52" s="179">
        <v>20110.72678561043</v>
      </c>
      <c r="M52" s="179"/>
      <c r="N52" s="179"/>
      <c r="O52" s="179"/>
      <c r="P52" s="179"/>
      <c r="Q52" s="179"/>
      <c r="R52" s="179"/>
      <c r="S52" s="179"/>
      <c r="V52" s="183" t="s">
        <v>9</v>
      </c>
      <c r="W52" s="183">
        <f t="shared" ref="W52:W60" si="53">C52/B52-1</f>
        <v>-1.5044256531124733E-2</v>
      </c>
      <c r="X52" s="183">
        <f t="shared" si="44"/>
        <v>8.9813679840304861E-3</v>
      </c>
      <c r="Y52" s="183">
        <f t="shared" si="45"/>
        <v>-1.6506679818084291E-2</v>
      </c>
      <c r="Z52" s="183">
        <f t="shared" si="46"/>
        <v>2.0994700180122283E-2</v>
      </c>
      <c r="AA52" s="183">
        <f t="shared" si="47"/>
        <v>0.1305490912605769</v>
      </c>
      <c r="AB52" s="183">
        <f t="shared" si="48"/>
        <v>5.645948817707791E-2</v>
      </c>
      <c r="AC52" s="183">
        <f t="shared" si="49"/>
        <v>1.6989607216589597E-2</v>
      </c>
      <c r="AD52" s="183">
        <f t="shared" si="50"/>
        <v>-2.3185894318803912E-2</v>
      </c>
      <c r="AE52" s="183">
        <f t="shared" si="51"/>
        <v>3.9044945345215298E-2</v>
      </c>
      <c r="AF52" s="183">
        <f t="shared" si="52"/>
        <v>4.5997743940137337E-2</v>
      </c>
      <c r="AG52" s="183"/>
      <c r="AH52" s="183"/>
      <c r="AI52" s="183"/>
      <c r="AJ52" s="183"/>
      <c r="AK52" s="183"/>
      <c r="AL52" s="183"/>
      <c r="AM52" s="183"/>
    </row>
    <row r="53" spans="1:39" ht="12" customHeight="1" x14ac:dyDescent="0.2">
      <c r="A53" s="178" t="s">
        <v>8</v>
      </c>
      <c r="B53" s="178">
        <v>935.86539566669649</v>
      </c>
      <c r="C53" s="178">
        <v>936.55215339577308</v>
      </c>
      <c r="D53" s="178">
        <v>939.27573517389965</v>
      </c>
      <c r="E53" s="178">
        <v>931.64271621807484</v>
      </c>
      <c r="F53" s="178">
        <v>922.22411909699167</v>
      </c>
      <c r="G53" s="178">
        <v>976.00838628860129</v>
      </c>
      <c r="H53" s="178">
        <v>1012.2104169528625</v>
      </c>
      <c r="I53" s="178">
        <v>1022.0155420080841</v>
      </c>
      <c r="J53" s="178">
        <v>941.66156764024299</v>
      </c>
      <c r="K53" s="178">
        <v>957.13948331043093</v>
      </c>
      <c r="L53" s="178">
        <v>1107.0273129870143</v>
      </c>
      <c r="M53" s="178"/>
      <c r="N53" s="178"/>
      <c r="O53" s="178"/>
      <c r="P53" s="178"/>
      <c r="Q53" s="178"/>
      <c r="R53" s="178"/>
      <c r="S53" s="178"/>
      <c r="V53" s="182" t="s">
        <v>8</v>
      </c>
      <c r="W53" s="182">
        <f t="shared" si="53"/>
        <v>7.3382105189101487E-4</v>
      </c>
      <c r="X53" s="182">
        <f t="shared" si="44"/>
        <v>2.9080940855790161E-3</v>
      </c>
      <c r="Y53" s="182">
        <f t="shared" si="45"/>
        <v>-8.1264943508964071E-3</v>
      </c>
      <c r="Z53" s="182">
        <f t="shared" si="46"/>
        <v>-1.0109666460246913E-2</v>
      </c>
      <c r="AA53" s="182">
        <f t="shared" si="47"/>
        <v>5.832016976987453E-2</v>
      </c>
      <c r="AB53" s="182">
        <f t="shared" si="48"/>
        <v>3.7091925820355032E-2</v>
      </c>
      <c r="AC53" s="182">
        <f t="shared" si="49"/>
        <v>9.6868446431708222E-3</v>
      </c>
      <c r="AD53" s="182">
        <f t="shared" si="50"/>
        <v>-7.8623045408839354E-2</v>
      </c>
      <c r="AE53" s="182">
        <f t="shared" si="51"/>
        <v>1.6436813609134404E-2</v>
      </c>
      <c r="AF53" s="182">
        <f t="shared" si="52"/>
        <v>0.15659977703371997</v>
      </c>
      <c r="AG53" s="182"/>
      <c r="AH53" s="182"/>
      <c r="AI53" s="182"/>
      <c r="AJ53" s="182"/>
      <c r="AK53" s="182"/>
      <c r="AL53" s="182"/>
      <c r="AM53" s="182"/>
    </row>
    <row r="54" spans="1:39" ht="12" customHeight="1" x14ac:dyDescent="0.2">
      <c r="A54" s="179" t="s">
        <v>7</v>
      </c>
      <c r="B54" s="179">
        <v>6953.9088603925811</v>
      </c>
      <c r="C54" s="179">
        <v>7496.2264780257465</v>
      </c>
      <c r="D54" s="179">
        <v>7653.8407664657789</v>
      </c>
      <c r="E54" s="179">
        <v>7702.943320701932</v>
      </c>
      <c r="F54" s="179">
        <v>8088.8090328509425</v>
      </c>
      <c r="G54" s="179">
        <v>8789.4864597325541</v>
      </c>
      <c r="H54" s="179">
        <v>8968.8979533299898</v>
      </c>
      <c r="I54" s="179">
        <v>9246.8427322591597</v>
      </c>
      <c r="J54" s="179">
        <v>9163.4908058387227</v>
      </c>
      <c r="K54" s="179">
        <v>9529.6607518250894</v>
      </c>
      <c r="L54" s="179">
        <v>9898.108498558162</v>
      </c>
      <c r="M54" s="179"/>
      <c r="N54" s="179"/>
      <c r="O54" s="179"/>
      <c r="P54" s="179"/>
      <c r="Q54" s="179"/>
      <c r="R54" s="179"/>
      <c r="S54" s="179"/>
      <c r="V54" s="183" t="s">
        <v>7</v>
      </c>
      <c r="W54" s="183">
        <f t="shared" si="53"/>
        <v>7.7987449723715407E-2</v>
      </c>
      <c r="X54" s="183">
        <f t="shared" si="44"/>
        <v>2.1025817309823669E-2</v>
      </c>
      <c r="Y54" s="183">
        <f t="shared" si="45"/>
        <v>6.4154136118548255E-3</v>
      </c>
      <c r="Z54" s="183">
        <f t="shared" si="46"/>
        <v>5.0093282020131635E-2</v>
      </c>
      <c r="AA54" s="183">
        <f t="shared" si="47"/>
        <v>8.6623064537184824E-2</v>
      </c>
      <c r="AB54" s="183">
        <f t="shared" si="48"/>
        <v>2.0412056428936731E-2</v>
      </c>
      <c r="AC54" s="183">
        <f t="shared" si="49"/>
        <v>3.0989847401037052E-2</v>
      </c>
      <c r="AD54" s="183">
        <f t="shared" si="50"/>
        <v>-9.0140958199331767E-3</v>
      </c>
      <c r="AE54" s="183">
        <f t="shared" si="51"/>
        <v>3.995965661394596E-2</v>
      </c>
      <c r="AF54" s="183">
        <f t="shared" si="52"/>
        <v>3.8663259514511994E-2</v>
      </c>
      <c r="AG54" s="183"/>
      <c r="AH54" s="183"/>
      <c r="AI54" s="183"/>
      <c r="AJ54" s="183"/>
      <c r="AK54" s="183"/>
      <c r="AL54" s="183"/>
      <c r="AM54" s="183"/>
    </row>
    <row r="55" spans="1:39" ht="12" customHeight="1" x14ac:dyDescent="0.2">
      <c r="A55" s="178" t="s">
        <v>6</v>
      </c>
      <c r="B55" s="178">
        <v>41206.6</v>
      </c>
      <c r="C55" s="178">
        <v>41926.885809246654</v>
      </c>
      <c r="D55" s="178">
        <v>43038.359635066925</v>
      </c>
      <c r="E55" s="178">
        <v>42844.617012718329</v>
      </c>
      <c r="F55" s="178">
        <v>43531.508854747852</v>
      </c>
      <c r="G55" s="178">
        <v>47270.843381678307</v>
      </c>
      <c r="H55" s="178">
        <v>48677.683093709318</v>
      </c>
      <c r="I55" s="178">
        <v>49960.634454919782</v>
      </c>
      <c r="J55" s="178">
        <v>49502.96770549292</v>
      </c>
      <c r="K55" s="178">
        <v>51829.694324455864</v>
      </c>
      <c r="L55" s="178">
        <v>55026.960073910188</v>
      </c>
      <c r="M55" s="178"/>
      <c r="N55" s="178"/>
      <c r="O55" s="178"/>
      <c r="P55" s="178"/>
      <c r="Q55" s="178"/>
      <c r="R55" s="178"/>
      <c r="S55" s="178"/>
      <c r="V55" s="182" t="s">
        <v>6</v>
      </c>
      <c r="W55" s="182">
        <f t="shared" si="53"/>
        <v>1.7479865100412439E-2</v>
      </c>
      <c r="X55" s="182">
        <f t="shared" si="44"/>
        <v>2.6509811171693265E-2</v>
      </c>
      <c r="Y55" s="182">
        <f t="shared" si="45"/>
        <v>-4.5016265487669571E-3</v>
      </c>
      <c r="Z55" s="182">
        <f t="shared" si="46"/>
        <v>1.6032162029260721E-2</v>
      </c>
      <c r="AA55" s="182">
        <f t="shared" si="47"/>
        <v>8.5899492696371649E-2</v>
      </c>
      <c r="AB55" s="182">
        <f t="shared" si="48"/>
        <v>2.9761256863385821E-2</v>
      </c>
      <c r="AC55" s="182">
        <f t="shared" si="49"/>
        <v>2.6356048186201742E-2</v>
      </c>
      <c r="AD55" s="182">
        <f t="shared" si="50"/>
        <v>-9.1605471872023836E-3</v>
      </c>
      <c r="AE55" s="182">
        <f t="shared" si="51"/>
        <v>4.7001760233958079E-2</v>
      </c>
      <c r="AF55" s="182">
        <f t="shared" si="52"/>
        <v>6.1687914449954473E-2</v>
      </c>
      <c r="AG55" s="182"/>
      <c r="AH55" s="182"/>
      <c r="AI55" s="182"/>
      <c r="AJ55" s="182"/>
      <c r="AK55" s="182"/>
      <c r="AL55" s="182"/>
      <c r="AM55" s="182"/>
    </row>
    <row r="56" spans="1:39" ht="12" customHeight="1" x14ac:dyDescent="0.2">
      <c r="A56" s="180" t="s">
        <v>12</v>
      </c>
      <c r="B56" s="179">
        <v>5079.1103921737977</v>
      </c>
      <c r="C56" s="179">
        <v>5135.3838689076711</v>
      </c>
      <c r="D56" s="179">
        <v>5252.9757263274896</v>
      </c>
      <c r="E56" s="179">
        <v>5165.3564491160032</v>
      </c>
      <c r="F56" s="179">
        <v>5154.6852867174748</v>
      </c>
      <c r="G56" s="179">
        <v>5658.1167045888087</v>
      </c>
      <c r="H56" s="179">
        <v>5847.2245680909546</v>
      </c>
      <c r="I56" s="179">
        <v>6104.8086795599884</v>
      </c>
      <c r="J56" s="179">
        <v>5877.8626440696225</v>
      </c>
      <c r="K56" s="179">
        <v>6213.4451687682522</v>
      </c>
      <c r="L56" s="179">
        <v>6677.3502240068519</v>
      </c>
      <c r="M56" s="179"/>
      <c r="N56" s="179"/>
      <c r="O56" s="179"/>
      <c r="P56" s="179"/>
      <c r="Q56" s="179"/>
      <c r="R56" s="179"/>
      <c r="S56" s="179"/>
      <c r="V56" s="184" t="s">
        <v>12</v>
      </c>
      <c r="W56" s="183">
        <f t="shared" si="53"/>
        <v>1.1079396269981334E-2</v>
      </c>
      <c r="X56" s="183">
        <f t="shared" si="44"/>
        <v>2.2898357829057803E-2</v>
      </c>
      <c r="Y56" s="183">
        <f t="shared" si="45"/>
        <v>-1.6679931866493414E-2</v>
      </c>
      <c r="Z56" s="183">
        <f t="shared" si="46"/>
        <v>-2.0659101658617729E-3</v>
      </c>
      <c r="AA56" s="183">
        <f t="shared" si="47"/>
        <v>9.7664821394347623E-2</v>
      </c>
      <c r="AB56" s="183">
        <f t="shared" si="48"/>
        <v>3.342240419833975E-2</v>
      </c>
      <c r="AC56" s="183">
        <f t="shared" si="49"/>
        <v>4.4052371936371904E-2</v>
      </c>
      <c r="AD56" s="183">
        <f t="shared" si="50"/>
        <v>-3.7174962787977717E-2</v>
      </c>
      <c r="AE56" s="183">
        <f t="shared" si="51"/>
        <v>5.7092610872288896E-2</v>
      </c>
      <c r="AF56" s="183">
        <f t="shared" si="52"/>
        <v>7.4661486926835385E-2</v>
      </c>
      <c r="AG56" s="183"/>
      <c r="AH56" s="183"/>
      <c r="AI56" s="183"/>
      <c r="AJ56" s="183"/>
      <c r="AK56" s="183"/>
      <c r="AL56" s="183"/>
      <c r="AM56" s="183"/>
    </row>
    <row r="57" spans="1:39" ht="12" customHeight="1" x14ac:dyDescent="0.2">
      <c r="A57" s="178" t="s">
        <v>4</v>
      </c>
      <c r="B57" s="178">
        <v>79582</v>
      </c>
      <c r="C57" s="178">
        <v>80683.243502384226</v>
      </c>
      <c r="D57" s="178">
        <v>83345.149436632986</v>
      </c>
      <c r="E57" s="178">
        <v>83320.152922992042</v>
      </c>
      <c r="F57" s="178">
        <v>83055.830162711762</v>
      </c>
      <c r="G57" s="178">
        <v>89331.677463608998</v>
      </c>
      <c r="H57" s="178">
        <v>92055.600599142286</v>
      </c>
      <c r="I57" s="178">
        <v>95129.759114546119</v>
      </c>
      <c r="J57" s="178">
        <v>93883.395916589361</v>
      </c>
      <c r="K57" s="178">
        <v>98485.227089432999</v>
      </c>
      <c r="L57" s="178">
        <v>105281.32040133793</v>
      </c>
      <c r="M57" s="178"/>
      <c r="N57" s="178"/>
      <c r="O57" s="178"/>
      <c r="P57" s="178"/>
      <c r="Q57" s="178"/>
      <c r="R57" s="178"/>
      <c r="S57" s="178"/>
      <c r="V57" s="182" t="s">
        <v>4</v>
      </c>
      <c r="W57" s="182">
        <f t="shared" si="53"/>
        <v>1.3837846527911202E-2</v>
      </c>
      <c r="X57" s="182">
        <f t="shared" si="44"/>
        <v>3.299205409571937E-2</v>
      </c>
      <c r="Y57" s="182">
        <f t="shared" si="45"/>
        <v>-2.9991563768150264E-4</v>
      </c>
      <c r="Z57" s="182">
        <f t="shared" si="46"/>
        <v>-3.1723748817957809E-3</v>
      </c>
      <c r="AA57" s="182">
        <f t="shared" si="47"/>
        <v>7.556179125056528E-2</v>
      </c>
      <c r="AB57" s="182">
        <f t="shared" si="48"/>
        <v>3.0492242090079724E-2</v>
      </c>
      <c r="AC57" s="182">
        <f t="shared" si="49"/>
        <v>3.3394584309870634E-2</v>
      </c>
      <c r="AD57" s="182">
        <f t="shared" si="50"/>
        <v>-1.3101717165666438E-2</v>
      </c>
      <c r="AE57" s="182">
        <f t="shared" si="51"/>
        <v>4.9016454165464296E-2</v>
      </c>
      <c r="AF57" s="182">
        <f t="shared" si="52"/>
        <v>6.9006220656154804E-2</v>
      </c>
      <c r="AG57" s="182"/>
      <c r="AH57" s="182"/>
      <c r="AI57" s="182"/>
      <c r="AJ57" s="182"/>
      <c r="AK57" s="182"/>
      <c r="AL57" s="182"/>
      <c r="AM57" s="182"/>
    </row>
    <row r="58" spans="1:39" ht="12" customHeight="1" x14ac:dyDescent="0.2">
      <c r="A58" s="179" t="s">
        <v>3</v>
      </c>
      <c r="B58" s="179">
        <v>12883.842080502895</v>
      </c>
      <c r="C58" s="179">
        <v>13334.792121125254</v>
      </c>
      <c r="D58" s="179">
        <v>13707.926634782256</v>
      </c>
      <c r="E58" s="179">
        <v>13988.861181225882</v>
      </c>
      <c r="F58" s="179">
        <v>14282.602029610214</v>
      </c>
      <c r="G58" s="179">
        <v>15625.158021853917</v>
      </c>
      <c r="H58" s="179">
        <v>16101.485260007343</v>
      </c>
      <c r="I58" s="179">
        <v>16890.350137723326</v>
      </c>
      <c r="J58" s="179">
        <v>16751.761949450345</v>
      </c>
      <c r="K58" s="179">
        <v>17555.902176496958</v>
      </c>
      <c r="L58" s="179">
        <v>18719.453518386741</v>
      </c>
      <c r="M58" s="179"/>
      <c r="N58" s="179"/>
      <c r="O58" s="179"/>
      <c r="P58" s="179"/>
      <c r="Q58" s="179"/>
      <c r="R58" s="179"/>
      <c r="S58" s="179"/>
      <c r="V58" s="183" t="s">
        <v>3</v>
      </c>
      <c r="W58" s="183">
        <f t="shared" si="53"/>
        <v>3.5001208320053934E-2</v>
      </c>
      <c r="X58" s="183">
        <f t="shared" si="44"/>
        <v>2.798202703631758E-2</v>
      </c>
      <c r="Y58" s="183">
        <f t="shared" si="45"/>
        <v>2.0494313540516673E-2</v>
      </c>
      <c r="Z58" s="183">
        <f t="shared" si="46"/>
        <v>2.099819596312491E-2</v>
      </c>
      <c r="AA58" s="183">
        <f t="shared" si="47"/>
        <v>9.3999397971067156E-2</v>
      </c>
      <c r="AB58" s="183">
        <f t="shared" si="48"/>
        <v>3.0484634938553468E-2</v>
      </c>
      <c r="AC58" s="183">
        <f t="shared" si="49"/>
        <v>4.8993298753336578E-2</v>
      </c>
      <c r="AD58" s="183">
        <f t="shared" si="50"/>
        <v>-8.2051696467472235E-3</v>
      </c>
      <c r="AE58" s="183">
        <f t="shared" si="51"/>
        <v>4.80033222459324E-2</v>
      </c>
      <c r="AF58" s="183">
        <f t="shared" si="52"/>
        <v>6.6276932406668987E-2</v>
      </c>
      <c r="AG58" s="183"/>
      <c r="AH58" s="183"/>
      <c r="AI58" s="183"/>
      <c r="AJ58" s="183"/>
      <c r="AK58" s="183"/>
      <c r="AL58" s="183"/>
      <c r="AM58" s="183"/>
    </row>
    <row r="59" spans="1:39" ht="12" customHeight="1" x14ac:dyDescent="0.2">
      <c r="A59" s="181" t="s">
        <v>2</v>
      </c>
      <c r="B59" s="178">
        <v>2812.1072611156587</v>
      </c>
      <c r="C59" s="178">
        <v>2853.9027470992232</v>
      </c>
      <c r="D59" s="178">
        <v>2931.3807810428871</v>
      </c>
      <c r="E59" s="178">
        <v>2908.9117127777818</v>
      </c>
      <c r="F59" s="178">
        <v>2949.7267773584945</v>
      </c>
      <c r="G59" s="178">
        <v>3129.7103011635872</v>
      </c>
      <c r="H59" s="178">
        <v>3237.5073863465195</v>
      </c>
      <c r="I59" s="178">
        <v>3289.0876863127251</v>
      </c>
      <c r="J59" s="178">
        <v>3239.0286635833036</v>
      </c>
      <c r="K59" s="178">
        <v>3400.9896060356423</v>
      </c>
      <c r="L59" s="178">
        <v>3547.1842874946833</v>
      </c>
      <c r="M59" s="178"/>
      <c r="N59" s="178"/>
      <c r="O59" s="178"/>
      <c r="P59" s="178"/>
      <c r="Q59" s="178"/>
      <c r="R59" s="178"/>
      <c r="S59" s="178"/>
      <c r="V59" s="182" t="s">
        <v>2</v>
      </c>
      <c r="W59" s="182">
        <f t="shared" si="53"/>
        <v>1.4862692672320987E-2</v>
      </c>
      <c r="X59" s="182">
        <f t="shared" si="44"/>
        <v>2.7148098870017456E-2</v>
      </c>
      <c r="Y59" s="182">
        <f t="shared" si="45"/>
        <v>-7.6650117959466968E-3</v>
      </c>
      <c r="Z59" s="182">
        <f t="shared" si="46"/>
        <v>1.4031042744070632E-2</v>
      </c>
      <c r="AA59" s="182">
        <f t="shared" si="47"/>
        <v>6.1017015266162877E-2</v>
      </c>
      <c r="AB59" s="182">
        <f t="shared" si="48"/>
        <v>3.4443151221649648E-2</v>
      </c>
      <c r="AC59" s="182">
        <f t="shared" si="49"/>
        <v>1.5932102636656342E-2</v>
      </c>
      <c r="AD59" s="182">
        <f t="shared" si="50"/>
        <v>-1.5219728843879121E-2</v>
      </c>
      <c r="AE59" s="182">
        <f t="shared" si="51"/>
        <v>5.0002935841007012E-2</v>
      </c>
      <c r="AF59" s="182">
        <f t="shared" si="52"/>
        <v>4.2985924214409055E-2</v>
      </c>
      <c r="AG59" s="182"/>
      <c r="AH59" s="182"/>
      <c r="AI59" s="182"/>
      <c r="AJ59" s="182"/>
      <c r="AK59" s="182"/>
      <c r="AL59" s="182"/>
      <c r="AM59" s="182"/>
    </row>
    <row r="60" spans="1:39" ht="12" customHeight="1" x14ac:dyDescent="0.2">
      <c r="A60" s="207" t="s">
        <v>68</v>
      </c>
      <c r="B60" s="208">
        <v>196934.25217656806</v>
      </c>
      <c r="C60" s="208">
        <v>199691.33170704002</v>
      </c>
      <c r="D60" s="208">
        <v>205082.99766313008</v>
      </c>
      <c r="E60" s="208">
        <v>204672.83166780381</v>
      </c>
      <c r="F60" s="208">
        <v>205900.86865781064</v>
      </c>
      <c r="G60" s="208">
        <v>222578.83901909328</v>
      </c>
      <c r="H60" s="208">
        <v>229701.36186770428</v>
      </c>
      <c r="I60" s="208">
        <v>236133</v>
      </c>
      <c r="J60" s="208">
        <v>232581</v>
      </c>
      <c r="K60" s="208">
        <v>243965</v>
      </c>
      <c r="L60" s="208">
        <v>259101</v>
      </c>
      <c r="M60" s="208"/>
      <c r="N60" s="208"/>
      <c r="O60" s="208"/>
      <c r="P60" s="208"/>
      <c r="Q60" s="208"/>
      <c r="R60" s="208"/>
      <c r="S60" s="208"/>
      <c r="V60" s="209" t="s">
        <v>68</v>
      </c>
      <c r="W60" s="209">
        <f t="shared" si="53"/>
        <v>1.4000000000000012E-2</v>
      </c>
      <c r="X60" s="209">
        <f t="shared" si="44"/>
        <v>2.6999999999999913E-2</v>
      </c>
      <c r="Y60" s="209">
        <f t="shared" si="45"/>
        <v>-2.0000000000000018E-3</v>
      </c>
      <c r="Z60" s="209">
        <f t="shared" si="46"/>
        <v>6.0000000000000053E-3</v>
      </c>
      <c r="AA60" s="209">
        <f t="shared" si="47"/>
        <v>8.0999999999999961E-2</v>
      </c>
      <c r="AB60" s="209">
        <f t="shared" si="48"/>
        <v>3.2000000000000028E-2</v>
      </c>
      <c r="AC60" s="209">
        <f t="shared" si="49"/>
        <v>2.8000000000000025E-2</v>
      </c>
      <c r="AD60" s="209">
        <f t="shared" si="50"/>
        <v>-1.5042370189681242E-2</v>
      </c>
      <c r="AE60" s="209">
        <f t="shared" si="51"/>
        <v>4.8946388570003663E-2</v>
      </c>
      <c r="AF60" s="209">
        <f t="shared" si="52"/>
        <v>6.2041686307462207E-2</v>
      </c>
      <c r="AG60" s="209"/>
      <c r="AH60" s="209"/>
      <c r="AI60" s="209"/>
      <c r="AJ60" s="209"/>
      <c r="AK60" s="209"/>
      <c r="AL60" s="209"/>
      <c r="AM60" s="209"/>
    </row>
    <row r="63" spans="1:39" ht="12" customHeight="1" x14ac:dyDescent="0.2">
      <c r="A63" s="3" t="s">
        <v>63</v>
      </c>
      <c r="V63" s="3" t="s">
        <v>63</v>
      </c>
    </row>
    <row r="64" spans="1:39" ht="12" customHeight="1" x14ac:dyDescent="0.2">
      <c r="A64" s="185" t="s">
        <v>67</v>
      </c>
      <c r="B64" s="186"/>
      <c r="C64" s="186"/>
      <c r="D64" s="186"/>
      <c r="E64" s="186"/>
      <c r="F64" s="186"/>
      <c r="G64" s="186"/>
      <c r="H64" s="186"/>
      <c r="I64" s="186"/>
      <c r="J64" s="186"/>
      <c r="K64" s="186"/>
      <c r="L64" s="186"/>
      <c r="M64" s="186"/>
      <c r="N64" s="186"/>
      <c r="O64" s="186"/>
      <c r="P64" s="186"/>
      <c r="Q64" s="186"/>
      <c r="R64" s="186"/>
      <c r="S64" s="186"/>
      <c r="V64" s="185" t="s">
        <v>124</v>
      </c>
      <c r="W64" s="186"/>
      <c r="X64" s="186"/>
      <c r="Y64" s="186"/>
      <c r="Z64" s="186"/>
      <c r="AA64" s="186"/>
      <c r="AB64" s="186"/>
      <c r="AC64" s="186"/>
      <c r="AD64" s="186"/>
      <c r="AE64" s="186"/>
      <c r="AF64" s="186"/>
      <c r="AG64" s="186"/>
      <c r="AH64" s="186"/>
      <c r="AI64" s="186"/>
      <c r="AJ64" s="186"/>
      <c r="AK64" s="186"/>
      <c r="AL64" s="186"/>
      <c r="AM64" s="186"/>
    </row>
    <row r="65" spans="1:39" ht="12" customHeight="1" x14ac:dyDescent="0.2">
      <c r="A65" s="187" t="str">
        <f t="shared" ref="A65:R65" si="54">A$5</f>
        <v>Province</v>
      </c>
      <c r="B65" s="188">
        <f t="shared" si="54"/>
        <v>1995</v>
      </c>
      <c r="C65" s="188">
        <f t="shared" si="54"/>
        <v>1996</v>
      </c>
      <c r="D65" s="188">
        <f t="shared" si="54"/>
        <v>1997</v>
      </c>
      <c r="E65" s="188">
        <f t="shared" si="54"/>
        <v>1998</v>
      </c>
      <c r="F65" s="188">
        <f t="shared" si="54"/>
        <v>1999</v>
      </c>
      <c r="G65" s="188">
        <f t="shared" si="54"/>
        <v>2000</v>
      </c>
      <c r="H65" s="188">
        <f t="shared" si="54"/>
        <v>2001</v>
      </c>
      <c r="I65" s="188">
        <f t="shared" si="54"/>
        <v>2002</v>
      </c>
      <c r="J65" s="188">
        <f t="shared" si="54"/>
        <v>2003</v>
      </c>
      <c r="K65" s="188">
        <f t="shared" si="54"/>
        <v>2004</v>
      </c>
      <c r="L65" s="188">
        <f t="shared" si="54"/>
        <v>2005</v>
      </c>
      <c r="M65" s="188"/>
      <c r="N65" s="188"/>
      <c r="O65" s="188"/>
      <c r="P65" s="188"/>
      <c r="Q65" s="188"/>
      <c r="R65" s="188"/>
      <c r="S65" s="188"/>
      <c r="V65" s="187" t="str">
        <f t="shared" ref="V65:AM65" si="55">V$5</f>
        <v>Province</v>
      </c>
      <c r="W65" s="188">
        <f t="shared" si="55"/>
        <v>1996</v>
      </c>
      <c r="X65" s="188">
        <f t="shared" si="55"/>
        <v>1997</v>
      </c>
      <c r="Y65" s="188">
        <f t="shared" si="55"/>
        <v>1998</v>
      </c>
      <c r="Z65" s="188">
        <f t="shared" si="55"/>
        <v>1999</v>
      </c>
      <c r="AA65" s="188">
        <f t="shared" si="55"/>
        <v>2000</v>
      </c>
      <c r="AB65" s="188">
        <f t="shared" si="55"/>
        <v>2001</v>
      </c>
      <c r="AC65" s="188">
        <f t="shared" si="55"/>
        <v>2002</v>
      </c>
      <c r="AD65" s="188">
        <f t="shared" si="55"/>
        <v>2003</v>
      </c>
      <c r="AE65" s="188">
        <f t="shared" si="55"/>
        <v>2004</v>
      </c>
      <c r="AF65" s="188">
        <f t="shared" si="55"/>
        <v>2005</v>
      </c>
      <c r="AG65" s="188"/>
      <c r="AH65" s="188"/>
      <c r="AI65" s="188"/>
      <c r="AJ65" s="188"/>
      <c r="AK65" s="188"/>
      <c r="AL65" s="188"/>
      <c r="AM65" s="188"/>
    </row>
    <row r="66" spans="1:39" ht="12" customHeight="1" x14ac:dyDescent="0.2">
      <c r="A66" s="178" t="s">
        <v>10</v>
      </c>
      <c r="B66" s="178">
        <v>2235.1291363424602</v>
      </c>
      <c r="C66" s="178">
        <v>2482.4962848763153</v>
      </c>
      <c r="D66" s="178">
        <v>2548.1292976996283</v>
      </c>
      <c r="E66" s="178">
        <v>2420.3752050442718</v>
      </c>
      <c r="F66" s="178">
        <v>2620.1990848665801</v>
      </c>
      <c r="G66" s="178">
        <v>2692.3410265671464</v>
      </c>
      <c r="H66" s="178">
        <v>2641.8542093464594</v>
      </c>
      <c r="I66" s="178">
        <v>2718.3299659044515</v>
      </c>
      <c r="J66" s="178">
        <v>3055.063412239324</v>
      </c>
      <c r="K66" s="178">
        <v>3278.9149564921299</v>
      </c>
      <c r="L66" s="178">
        <v>3476.8986026132998</v>
      </c>
      <c r="M66" s="178"/>
      <c r="N66" s="178"/>
      <c r="O66" s="178"/>
      <c r="P66" s="178"/>
      <c r="Q66" s="178"/>
      <c r="R66" s="178"/>
      <c r="S66" s="178"/>
      <c r="V66" s="182" t="s">
        <v>10</v>
      </c>
      <c r="W66" s="182">
        <f>C66/B66-1</f>
        <v>0.11067241910623737</v>
      </c>
      <c r="X66" s="182">
        <f t="shared" ref="X66:X75" si="56">D66/C66-1</f>
        <v>2.6438312606209324E-2</v>
      </c>
      <c r="Y66" s="182">
        <f t="shared" ref="Y66:Y75" si="57">E66/D66-1</f>
        <v>-5.0136424698185023E-2</v>
      </c>
      <c r="Z66" s="182">
        <f t="shared" ref="Z66:Z75" si="58">F66/E66-1</f>
        <v>8.2559050929731148E-2</v>
      </c>
      <c r="AA66" s="182">
        <f t="shared" ref="AA66:AA75" si="59">G66/F66-1</f>
        <v>2.7533000113325379E-2</v>
      </c>
      <c r="AB66" s="182">
        <f t="shared" ref="AB66:AB75" si="60">H66/G66-1</f>
        <v>-1.8752014222009561E-2</v>
      </c>
      <c r="AC66" s="182">
        <f t="shared" ref="AC66:AC75" si="61">I66/H66-1</f>
        <v>2.8947758088782027E-2</v>
      </c>
      <c r="AD66" s="182">
        <f t="shared" ref="AD66:AD75" si="62">J66/I66-1</f>
        <v>0.1238751183846194</v>
      </c>
      <c r="AE66" s="182">
        <f t="shared" ref="AE66:AE75" si="63">K66/J66-1</f>
        <v>7.3272307002205661E-2</v>
      </c>
      <c r="AF66" s="182">
        <f t="shared" ref="AF66:AF75" si="64">L66/K66-1</f>
        <v>6.0380842061539264E-2</v>
      </c>
      <c r="AG66" s="182"/>
      <c r="AH66" s="182"/>
      <c r="AI66" s="182"/>
      <c r="AJ66" s="182"/>
      <c r="AK66" s="182"/>
      <c r="AL66" s="182"/>
      <c r="AM66" s="182"/>
    </row>
    <row r="67" spans="1:39" ht="12" customHeight="1" x14ac:dyDescent="0.2">
      <c r="A67" s="179" t="s">
        <v>9</v>
      </c>
      <c r="B67" s="179">
        <v>1183.3453315148067</v>
      </c>
      <c r="C67" s="179">
        <v>1289.2817574828073</v>
      </c>
      <c r="D67" s="179">
        <v>1298.6223709515371</v>
      </c>
      <c r="E67" s="179">
        <v>1267.9189066529027</v>
      </c>
      <c r="F67" s="179">
        <v>1325.7766544205861</v>
      </c>
      <c r="G67" s="179">
        <v>1382.5283946661821</v>
      </c>
      <c r="H67" s="179">
        <v>1361.4486051701501</v>
      </c>
      <c r="I67" s="179">
        <v>1059.0443865203772</v>
      </c>
      <c r="J67" s="179">
        <v>1192.2613295914184</v>
      </c>
      <c r="K67" s="179">
        <v>1262.8001347183344</v>
      </c>
      <c r="L67" s="179">
        <v>1316.550872867565</v>
      </c>
      <c r="M67" s="179"/>
      <c r="N67" s="179"/>
      <c r="O67" s="179"/>
      <c r="P67" s="179"/>
      <c r="Q67" s="179"/>
      <c r="R67" s="179"/>
      <c r="S67" s="179"/>
      <c r="V67" s="183" t="s">
        <v>9</v>
      </c>
      <c r="W67" s="183">
        <f t="shared" ref="W67:W75" si="65">C67/B67-1</f>
        <v>8.9522832555050336E-2</v>
      </c>
      <c r="X67" s="183">
        <f t="shared" si="56"/>
        <v>7.244819384528034E-3</v>
      </c>
      <c r="Y67" s="183">
        <f t="shared" si="57"/>
        <v>-2.3643104404659998E-2</v>
      </c>
      <c r="Z67" s="183">
        <f t="shared" si="58"/>
        <v>4.5632056958925249E-2</v>
      </c>
      <c r="AA67" s="183">
        <f t="shared" si="59"/>
        <v>4.2806410911194304E-2</v>
      </c>
      <c r="AB67" s="183">
        <f t="shared" si="60"/>
        <v>-1.5247274180666515E-2</v>
      </c>
      <c r="AC67" s="183">
        <f t="shared" si="61"/>
        <v>-0.22211945239899766</v>
      </c>
      <c r="AD67" s="183">
        <f t="shared" si="62"/>
        <v>0.12578976364601879</v>
      </c>
      <c r="AE67" s="183">
        <f t="shared" si="63"/>
        <v>5.916387907262699E-2</v>
      </c>
      <c r="AF67" s="183">
        <f t="shared" si="64"/>
        <v>4.2564723166757856E-2</v>
      </c>
      <c r="AG67" s="183"/>
      <c r="AH67" s="183"/>
      <c r="AI67" s="183"/>
      <c r="AJ67" s="183"/>
      <c r="AK67" s="183"/>
      <c r="AL67" s="183"/>
      <c r="AM67" s="183"/>
    </row>
    <row r="68" spans="1:39" ht="12" customHeight="1" x14ac:dyDescent="0.2">
      <c r="A68" s="178" t="s">
        <v>8</v>
      </c>
      <c r="B68" s="178">
        <v>722.13798229379711</v>
      </c>
      <c r="C68" s="178">
        <v>817.97481187129051</v>
      </c>
      <c r="D68" s="178">
        <v>805.72802646481455</v>
      </c>
      <c r="E68" s="178">
        <v>768.2998531711828</v>
      </c>
      <c r="F68" s="178">
        <v>737.97525637378089</v>
      </c>
      <c r="G68" s="178">
        <v>700.71605780288314</v>
      </c>
      <c r="H68" s="178">
        <v>655.49567685380202</v>
      </c>
      <c r="I68" s="178">
        <v>567.14644523413222</v>
      </c>
      <c r="J68" s="178">
        <v>562.90203993877435</v>
      </c>
      <c r="K68" s="178">
        <v>591.66791583156828</v>
      </c>
      <c r="L68" s="178">
        <v>660.93647979812931</v>
      </c>
      <c r="M68" s="178"/>
      <c r="N68" s="178"/>
      <c r="O68" s="178"/>
      <c r="P68" s="178"/>
      <c r="Q68" s="178"/>
      <c r="R68" s="178"/>
      <c r="S68" s="178"/>
      <c r="V68" s="182" t="s">
        <v>8</v>
      </c>
      <c r="W68" s="182">
        <f t="shared" si="65"/>
        <v>0.13271262823356489</v>
      </c>
      <c r="X68" s="182">
        <f t="shared" si="56"/>
        <v>-1.4972081326635078E-2</v>
      </c>
      <c r="Y68" s="182">
        <f t="shared" si="57"/>
        <v>-4.6452614361511491E-2</v>
      </c>
      <c r="Z68" s="182">
        <f t="shared" si="58"/>
        <v>-3.9469741758033861E-2</v>
      </c>
      <c r="AA68" s="182">
        <f t="shared" si="59"/>
        <v>-5.0488411703638714E-2</v>
      </c>
      <c r="AB68" s="182">
        <f t="shared" si="60"/>
        <v>-6.4534529279764219E-2</v>
      </c>
      <c r="AC68" s="182">
        <f t="shared" si="61"/>
        <v>-0.13478232540559487</v>
      </c>
      <c r="AD68" s="182">
        <f t="shared" si="62"/>
        <v>-7.4837907052484054E-3</v>
      </c>
      <c r="AE68" s="182">
        <f t="shared" si="63"/>
        <v>5.1102809817357819E-2</v>
      </c>
      <c r="AF68" s="182">
        <f t="shared" si="64"/>
        <v>0.1170733820663683</v>
      </c>
      <c r="AG68" s="182"/>
      <c r="AH68" s="182"/>
      <c r="AI68" s="182"/>
      <c r="AJ68" s="182"/>
      <c r="AK68" s="182"/>
      <c r="AL68" s="182"/>
      <c r="AM68" s="182"/>
    </row>
    <row r="69" spans="1:39" ht="12" customHeight="1" x14ac:dyDescent="0.2">
      <c r="A69" s="179" t="s">
        <v>7</v>
      </c>
      <c r="B69" s="179">
        <v>1823.4287964608279</v>
      </c>
      <c r="C69" s="179">
        <v>1997.9428778944516</v>
      </c>
      <c r="D69" s="179">
        <v>2162.6542698783514</v>
      </c>
      <c r="E69" s="179">
        <v>2018.2906701927168</v>
      </c>
      <c r="F69" s="179">
        <v>1946.672251386778</v>
      </c>
      <c r="G69" s="179">
        <v>1961.4736576070327</v>
      </c>
      <c r="H69" s="179">
        <v>1904.5019139873357</v>
      </c>
      <c r="I69" s="179">
        <v>1971.2736045507218</v>
      </c>
      <c r="J69" s="179">
        <v>2013.4057353037638</v>
      </c>
      <c r="K69" s="179">
        <v>2169.9549051199965</v>
      </c>
      <c r="L69" s="179">
        <v>2265.2515303046443</v>
      </c>
      <c r="M69" s="179"/>
      <c r="N69" s="179"/>
      <c r="O69" s="179"/>
      <c r="P69" s="179"/>
      <c r="Q69" s="179"/>
      <c r="R69" s="179"/>
      <c r="S69" s="179"/>
      <c r="V69" s="183" t="s">
        <v>7</v>
      </c>
      <c r="W69" s="183">
        <f t="shared" si="65"/>
        <v>9.5706551181129473E-2</v>
      </c>
      <c r="X69" s="183">
        <f t="shared" si="56"/>
        <v>8.2440491070236321E-2</v>
      </c>
      <c r="Y69" s="183">
        <f t="shared" si="57"/>
        <v>-6.6752971890303603E-2</v>
      </c>
      <c r="Z69" s="183">
        <f t="shared" si="58"/>
        <v>-3.5484690021928444E-2</v>
      </c>
      <c r="AA69" s="183">
        <f t="shared" si="59"/>
        <v>7.6034402862168449E-3</v>
      </c>
      <c r="AB69" s="183">
        <f t="shared" si="60"/>
        <v>-2.9045377896739999E-2</v>
      </c>
      <c r="AC69" s="183">
        <f t="shared" si="61"/>
        <v>3.5059923055467346E-2</v>
      </c>
      <c r="AD69" s="183">
        <f t="shared" si="62"/>
        <v>2.1373050730136622E-2</v>
      </c>
      <c r="AE69" s="183">
        <f t="shared" si="63"/>
        <v>7.7753414064162252E-2</v>
      </c>
      <c r="AF69" s="183">
        <f t="shared" si="64"/>
        <v>4.3916408105899363E-2</v>
      </c>
      <c r="AG69" s="183"/>
      <c r="AH69" s="183"/>
      <c r="AI69" s="183"/>
      <c r="AJ69" s="183"/>
      <c r="AK69" s="183"/>
      <c r="AL69" s="183"/>
      <c r="AM69" s="183"/>
    </row>
    <row r="70" spans="1:39" ht="12" customHeight="1" x14ac:dyDescent="0.2">
      <c r="A70" s="178" t="s">
        <v>6</v>
      </c>
      <c r="B70" s="178">
        <v>4495.2862612351291</v>
      </c>
      <c r="C70" s="178">
        <v>4993.0969422070693</v>
      </c>
      <c r="D70" s="178">
        <v>5165.0171139168951</v>
      </c>
      <c r="E70" s="178">
        <v>4849.3540512063009</v>
      </c>
      <c r="F70" s="178">
        <v>4852.2024739817434</v>
      </c>
      <c r="G70" s="178">
        <v>5136.9116075708807</v>
      </c>
      <c r="H70" s="178">
        <v>5128.9256876195859</v>
      </c>
      <c r="I70" s="178">
        <v>5626.6255612253481</v>
      </c>
      <c r="J70" s="178">
        <v>4979.0050962239948</v>
      </c>
      <c r="K70" s="178">
        <v>5343.3901338104824</v>
      </c>
      <c r="L70" s="178">
        <v>5691.2969405050317</v>
      </c>
      <c r="M70" s="178"/>
      <c r="N70" s="178"/>
      <c r="O70" s="178"/>
      <c r="P70" s="178"/>
      <c r="Q70" s="178"/>
      <c r="R70" s="178"/>
      <c r="S70" s="178"/>
      <c r="V70" s="182" t="s">
        <v>6</v>
      </c>
      <c r="W70" s="182">
        <f t="shared" si="65"/>
        <v>0.11074059626964927</v>
      </c>
      <c r="X70" s="182">
        <f t="shared" si="56"/>
        <v>3.4431570966822145E-2</v>
      </c>
      <c r="Y70" s="182">
        <f t="shared" si="57"/>
        <v>-6.111558892226221E-2</v>
      </c>
      <c r="Z70" s="182">
        <f t="shared" si="58"/>
        <v>5.8738189568452448E-4</v>
      </c>
      <c r="AA70" s="182">
        <f t="shared" si="59"/>
        <v>5.8676268172194179E-2</v>
      </c>
      <c r="AB70" s="182">
        <f t="shared" si="60"/>
        <v>-1.5546150218985755E-3</v>
      </c>
      <c r="AC70" s="182">
        <f t="shared" si="61"/>
        <v>9.7037840654843333E-2</v>
      </c>
      <c r="AD70" s="182">
        <f t="shared" si="62"/>
        <v>-0.11509926472880783</v>
      </c>
      <c r="AE70" s="182">
        <f t="shared" si="63"/>
        <v>7.3184307014032113E-2</v>
      </c>
      <c r="AF70" s="182">
        <f t="shared" si="64"/>
        <v>6.5109752045458436E-2</v>
      </c>
      <c r="AG70" s="182"/>
      <c r="AH70" s="182"/>
      <c r="AI70" s="182"/>
      <c r="AJ70" s="182"/>
      <c r="AK70" s="182"/>
      <c r="AL70" s="182"/>
      <c r="AM70" s="182"/>
    </row>
    <row r="71" spans="1:39" ht="12" customHeight="1" x14ac:dyDescent="0.2">
      <c r="A71" s="180" t="s">
        <v>12</v>
      </c>
      <c r="B71" s="179">
        <v>852.50439621878024</v>
      </c>
      <c r="C71" s="179">
        <v>953.13747544327089</v>
      </c>
      <c r="D71" s="179">
        <v>973.03533478450595</v>
      </c>
      <c r="E71" s="179">
        <v>866.14217806105501</v>
      </c>
      <c r="F71" s="179">
        <v>752.60414147499478</v>
      </c>
      <c r="G71" s="179">
        <v>749.29642099907051</v>
      </c>
      <c r="H71" s="179">
        <v>720.87442613941266</v>
      </c>
      <c r="I71" s="179">
        <v>802.72687778136196</v>
      </c>
      <c r="J71" s="179">
        <v>853.61263247146667</v>
      </c>
      <c r="K71" s="179">
        <v>896.47609609093843</v>
      </c>
      <c r="L71" s="179">
        <v>971.06581358520339</v>
      </c>
      <c r="M71" s="179"/>
      <c r="N71" s="179"/>
      <c r="O71" s="179"/>
      <c r="P71" s="179"/>
      <c r="Q71" s="179"/>
      <c r="R71" s="179"/>
      <c r="S71" s="179"/>
      <c r="V71" s="184" t="s">
        <v>12</v>
      </c>
      <c r="W71" s="183">
        <f t="shared" si="65"/>
        <v>0.11804405897593151</v>
      </c>
      <c r="X71" s="183">
        <f t="shared" si="56"/>
        <v>2.0876169339560713E-2</v>
      </c>
      <c r="Y71" s="183">
        <f t="shared" si="57"/>
        <v>-0.1098553699975594</v>
      </c>
      <c r="Z71" s="183">
        <f t="shared" si="58"/>
        <v>-0.13108475659299534</v>
      </c>
      <c r="AA71" s="183">
        <f t="shared" si="59"/>
        <v>-4.3950335822516839E-3</v>
      </c>
      <c r="AB71" s="183">
        <f t="shared" si="60"/>
        <v>-3.793157696090621E-2</v>
      </c>
      <c r="AC71" s="183">
        <f t="shared" si="61"/>
        <v>0.11354606110845666</v>
      </c>
      <c r="AD71" s="183">
        <f t="shared" si="62"/>
        <v>6.3391118571670013E-2</v>
      </c>
      <c r="AE71" s="183">
        <f t="shared" si="63"/>
        <v>5.0214186141281703E-2</v>
      </c>
      <c r="AF71" s="183">
        <f t="shared" si="64"/>
        <v>8.320324191521844E-2</v>
      </c>
      <c r="AG71" s="183"/>
      <c r="AH71" s="183"/>
      <c r="AI71" s="183"/>
      <c r="AJ71" s="183"/>
      <c r="AK71" s="183"/>
      <c r="AL71" s="183"/>
      <c r="AM71" s="183"/>
    </row>
    <row r="72" spans="1:39" ht="12" customHeight="1" x14ac:dyDescent="0.2">
      <c r="A72" s="178" t="s">
        <v>4</v>
      </c>
      <c r="B72" s="178">
        <v>9142.8184663424145</v>
      </c>
      <c r="C72" s="178">
        <v>9919.6526203649591</v>
      </c>
      <c r="D72" s="178">
        <v>10199.417197029787</v>
      </c>
      <c r="E72" s="178">
        <v>9403.9573648442893</v>
      </c>
      <c r="F72" s="178">
        <v>9606.4478531341992</v>
      </c>
      <c r="G72" s="178">
        <v>9630.5</v>
      </c>
      <c r="H72" s="178">
        <v>9144.6807605452814</v>
      </c>
      <c r="I72" s="178">
        <v>9509.3550391318095</v>
      </c>
      <c r="J72" s="178">
        <v>9898.0087314568191</v>
      </c>
      <c r="K72" s="178">
        <v>10603.175395034257</v>
      </c>
      <c r="L72" s="178">
        <v>11194.47319416983</v>
      </c>
      <c r="M72" s="178"/>
      <c r="N72" s="178"/>
      <c r="O72" s="178"/>
      <c r="P72" s="178"/>
      <c r="Q72" s="178"/>
      <c r="R72" s="178"/>
      <c r="S72" s="178"/>
      <c r="V72" s="182" t="s">
        <v>4</v>
      </c>
      <c r="W72" s="182">
        <f t="shared" si="65"/>
        <v>8.4966595025627534E-2</v>
      </c>
      <c r="X72" s="182">
        <f t="shared" si="56"/>
        <v>2.8203061878444569E-2</v>
      </c>
      <c r="Y72" s="182">
        <f t="shared" si="57"/>
        <v>-7.7990714255432803E-2</v>
      </c>
      <c r="Z72" s="182">
        <f t="shared" si="58"/>
        <v>2.1532476215481378E-2</v>
      </c>
      <c r="AA72" s="182">
        <f t="shared" si="59"/>
        <v>2.5037503178610976E-3</v>
      </c>
      <c r="AB72" s="182">
        <f t="shared" si="60"/>
        <v>-5.0445899948571626E-2</v>
      </c>
      <c r="AC72" s="182">
        <f t="shared" si="61"/>
        <v>3.9878295168040756E-2</v>
      </c>
      <c r="AD72" s="182">
        <f t="shared" si="62"/>
        <v>4.0870667960725582E-2</v>
      </c>
      <c r="AE72" s="182">
        <f t="shared" si="63"/>
        <v>7.1243285665767431E-2</v>
      </c>
      <c r="AF72" s="182">
        <f t="shared" si="64"/>
        <v>5.5766105634024843E-2</v>
      </c>
      <c r="AG72" s="182"/>
      <c r="AH72" s="182"/>
      <c r="AI72" s="182"/>
      <c r="AJ72" s="182"/>
      <c r="AK72" s="182"/>
      <c r="AL72" s="182"/>
      <c r="AM72" s="182"/>
    </row>
    <row r="73" spans="1:39" ht="12" customHeight="1" x14ac:dyDescent="0.2">
      <c r="A73" s="179" t="s">
        <v>3</v>
      </c>
      <c r="B73" s="179">
        <v>3690.2563688402797</v>
      </c>
      <c r="C73" s="179">
        <v>4244.4980874148678</v>
      </c>
      <c r="D73" s="179">
        <v>4564.467928871105</v>
      </c>
      <c r="E73" s="179">
        <v>4213.1429355908786</v>
      </c>
      <c r="F73" s="179">
        <v>3888.9837277263082</v>
      </c>
      <c r="G73" s="179">
        <v>4221.5584299570583</v>
      </c>
      <c r="H73" s="179">
        <v>3953.6041619942825</v>
      </c>
      <c r="I73" s="179">
        <v>4143.3443104251583</v>
      </c>
      <c r="J73" s="179">
        <v>4321.1736485897482</v>
      </c>
      <c r="K73" s="179">
        <v>4559.5324076780216</v>
      </c>
      <c r="L73" s="179">
        <v>4666.4611401549191</v>
      </c>
      <c r="M73" s="179"/>
      <c r="N73" s="179"/>
      <c r="O73" s="179"/>
      <c r="P73" s="179"/>
      <c r="Q73" s="179"/>
      <c r="R73" s="179"/>
      <c r="S73" s="179"/>
      <c r="V73" s="183" t="s">
        <v>3</v>
      </c>
      <c r="W73" s="183">
        <f t="shared" si="65"/>
        <v>0.15019057300584437</v>
      </c>
      <c r="X73" s="183">
        <f t="shared" si="56"/>
        <v>7.538461200040647E-2</v>
      </c>
      <c r="Y73" s="183">
        <f t="shared" si="57"/>
        <v>-7.6969539222311312E-2</v>
      </c>
      <c r="Z73" s="183">
        <f t="shared" si="58"/>
        <v>-7.6939997721465425E-2</v>
      </c>
      <c r="AA73" s="183">
        <f t="shared" si="59"/>
        <v>8.5517123627871117E-2</v>
      </c>
      <c r="AB73" s="183">
        <f t="shared" si="60"/>
        <v>-6.3472831753628278E-2</v>
      </c>
      <c r="AC73" s="183">
        <f t="shared" si="61"/>
        <v>4.7991690785545549E-2</v>
      </c>
      <c r="AD73" s="183">
        <f t="shared" si="62"/>
        <v>4.2919276034373954E-2</v>
      </c>
      <c r="AE73" s="183">
        <f t="shared" si="63"/>
        <v>5.5160652746751859E-2</v>
      </c>
      <c r="AF73" s="183">
        <f t="shared" si="64"/>
        <v>2.3451688225054612E-2</v>
      </c>
      <c r="AG73" s="183"/>
      <c r="AH73" s="183"/>
      <c r="AI73" s="183"/>
      <c r="AJ73" s="183"/>
      <c r="AK73" s="183"/>
      <c r="AL73" s="183"/>
      <c r="AM73" s="183"/>
    </row>
    <row r="74" spans="1:39" ht="12" customHeight="1" x14ac:dyDescent="0.2">
      <c r="A74" s="181" t="s">
        <v>2</v>
      </c>
      <c r="B74" s="178">
        <v>1698.3846451613567</v>
      </c>
      <c r="C74" s="178">
        <v>1936.2939087319978</v>
      </c>
      <c r="D74" s="178">
        <v>2033.9805924612754</v>
      </c>
      <c r="E74" s="178">
        <v>2069.3195594477666</v>
      </c>
      <c r="F74" s="178">
        <v>2006.4830320734493</v>
      </c>
      <c r="G74" s="178">
        <v>2121.9268469371</v>
      </c>
      <c r="H74" s="178">
        <v>2027.6957682699122</v>
      </c>
      <c r="I74" s="178">
        <v>2105.1563975618874</v>
      </c>
      <c r="J74" s="178">
        <v>2468.5700282043772</v>
      </c>
      <c r="K74" s="178">
        <v>2629.0854132060208</v>
      </c>
      <c r="L74" s="178">
        <v>2767.2692807007452</v>
      </c>
      <c r="M74" s="178"/>
      <c r="N74" s="178"/>
      <c r="O74" s="178"/>
      <c r="P74" s="178"/>
      <c r="Q74" s="178"/>
      <c r="R74" s="178"/>
      <c r="S74" s="178"/>
      <c r="V74" s="182" t="s">
        <v>2</v>
      </c>
      <c r="W74" s="182">
        <f t="shared" si="65"/>
        <v>0.14007973061251877</v>
      </c>
      <c r="X74" s="182">
        <f t="shared" si="56"/>
        <v>5.0450338808971873E-2</v>
      </c>
      <c r="Y74" s="182">
        <f t="shared" si="57"/>
        <v>1.7374289173392787E-2</v>
      </c>
      <c r="Z74" s="182">
        <f t="shared" si="58"/>
        <v>-3.0365792024449889E-2</v>
      </c>
      <c r="AA74" s="182">
        <f t="shared" si="59"/>
        <v>5.7535405492242786E-2</v>
      </c>
      <c r="AB74" s="182">
        <f t="shared" si="60"/>
        <v>-4.4408259786715032E-2</v>
      </c>
      <c r="AC74" s="182">
        <f t="shared" si="61"/>
        <v>3.8201307367755177E-2</v>
      </c>
      <c r="AD74" s="182">
        <f t="shared" si="62"/>
        <v>0.17263022883401047</v>
      </c>
      <c r="AE74" s="182">
        <f t="shared" si="63"/>
        <v>6.502363034780978E-2</v>
      </c>
      <c r="AF74" s="182">
        <f t="shared" si="64"/>
        <v>5.2559672196506257E-2</v>
      </c>
      <c r="AG74" s="182"/>
      <c r="AH74" s="182"/>
      <c r="AI74" s="182"/>
      <c r="AJ74" s="182"/>
      <c r="AK74" s="182"/>
      <c r="AL74" s="182"/>
      <c r="AM74" s="182"/>
    </row>
    <row r="75" spans="1:39" ht="12" customHeight="1" x14ac:dyDescent="0.2">
      <c r="A75" s="207" t="s">
        <v>68</v>
      </c>
      <c r="B75" s="208">
        <v>25843.259651172088</v>
      </c>
      <c r="C75" s="208">
        <v>28634.331693498676</v>
      </c>
      <c r="D75" s="208">
        <v>29751.070629545124</v>
      </c>
      <c r="E75" s="208">
        <v>27876.753179883781</v>
      </c>
      <c r="F75" s="208">
        <v>27737.369413984361</v>
      </c>
      <c r="G75" s="208">
        <v>28597.227865817873</v>
      </c>
      <c r="H75" s="208">
        <v>27539.130434782612</v>
      </c>
      <c r="I75" s="208">
        <v>28503</v>
      </c>
      <c r="J75" s="208">
        <v>29344</v>
      </c>
      <c r="K75" s="208">
        <v>31335</v>
      </c>
      <c r="L75" s="208">
        <v>33010.199999999997</v>
      </c>
      <c r="M75" s="208"/>
      <c r="N75" s="208"/>
      <c r="O75" s="208"/>
      <c r="P75" s="208"/>
      <c r="Q75" s="208"/>
      <c r="R75" s="208"/>
      <c r="S75" s="208"/>
      <c r="V75" s="209" t="s">
        <v>68</v>
      </c>
      <c r="W75" s="209">
        <f t="shared" si="65"/>
        <v>0.1080000000000001</v>
      </c>
      <c r="X75" s="209">
        <f t="shared" si="56"/>
        <v>3.8999999999999924E-2</v>
      </c>
      <c r="Y75" s="209">
        <f t="shared" si="57"/>
        <v>-6.3000000000000056E-2</v>
      </c>
      <c r="Z75" s="209">
        <f t="shared" si="58"/>
        <v>-5.0000000000000044E-3</v>
      </c>
      <c r="AA75" s="209">
        <f t="shared" si="59"/>
        <v>3.0999999999999917E-2</v>
      </c>
      <c r="AB75" s="209">
        <f t="shared" si="60"/>
        <v>-3.7000000000000033E-2</v>
      </c>
      <c r="AC75" s="209">
        <f t="shared" si="61"/>
        <v>3.499999999999992E-2</v>
      </c>
      <c r="AD75" s="209">
        <f t="shared" si="62"/>
        <v>2.950566607023819E-2</v>
      </c>
      <c r="AE75" s="209">
        <f t="shared" si="63"/>
        <v>6.7850327153762269E-2</v>
      </c>
      <c r="AF75" s="209">
        <f t="shared" si="64"/>
        <v>5.3460986117759512E-2</v>
      </c>
      <c r="AG75" s="209"/>
      <c r="AH75" s="209"/>
      <c r="AI75" s="209"/>
      <c r="AJ75" s="209"/>
      <c r="AK75" s="209"/>
      <c r="AL75" s="209"/>
      <c r="AM75" s="209"/>
    </row>
    <row r="78" spans="1:39" ht="12" customHeight="1" x14ac:dyDescent="0.2">
      <c r="A78" s="3" t="s">
        <v>62</v>
      </c>
      <c r="V78" s="3" t="s">
        <v>62</v>
      </c>
    </row>
    <row r="79" spans="1:39" ht="12" customHeight="1" x14ac:dyDescent="0.2">
      <c r="A79" s="185" t="s">
        <v>67</v>
      </c>
      <c r="B79" s="186"/>
      <c r="C79" s="186"/>
      <c r="D79" s="186"/>
      <c r="E79" s="186"/>
      <c r="F79" s="186"/>
      <c r="G79" s="186"/>
      <c r="H79" s="186"/>
      <c r="I79" s="186"/>
      <c r="J79" s="186"/>
      <c r="K79" s="186"/>
      <c r="L79" s="186"/>
      <c r="M79" s="186"/>
      <c r="N79" s="186"/>
      <c r="O79" s="186"/>
      <c r="P79" s="186"/>
      <c r="Q79" s="186"/>
      <c r="R79" s="186"/>
      <c r="S79" s="186"/>
      <c r="V79" s="185" t="s">
        <v>124</v>
      </c>
      <c r="W79" s="186"/>
      <c r="X79" s="186"/>
      <c r="Y79" s="186"/>
      <c r="Z79" s="186"/>
      <c r="AA79" s="186"/>
      <c r="AB79" s="186"/>
      <c r="AC79" s="186"/>
      <c r="AD79" s="186"/>
      <c r="AE79" s="186"/>
      <c r="AF79" s="186"/>
      <c r="AG79" s="186"/>
      <c r="AH79" s="186"/>
      <c r="AI79" s="186"/>
      <c r="AJ79" s="186"/>
      <c r="AK79" s="186"/>
      <c r="AL79" s="186"/>
      <c r="AM79" s="186"/>
    </row>
    <row r="80" spans="1:39" ht="12" customHeight="1" x14ac:dyDescent="0.2">
      <c r="A80" s="187" t="str">
        <f t="shared" ref="A80:R80" si="66">A$5</f>
        <v>Province</v>
      </c>
      <c r="B80" s="188">
        <f t="shared" si="66"/>
        <v>1995</v>
      </c>
      <c r="C80" s="188">
        <f t="shared" si="66"/>
        <v>1996</v>
      </c>
      <c r="D80" s="188">
        <f t="shared" si="66"/>
        <v>1997</v>
      </c>
      <c r="E80" s="188">
        <f t="shared" si="66"/>
        <v>1998</v>
      </c>
      <c r="F80" s="188">
        <f t="shared" si="66"/>
        <v>1999</v>
      </c>
      <c r="G80" s="188">
        <f t="shared" si="66"/>
        <v>2000</v>
      </c>
      <c r="H80" s="188">
        <f t="shared" si="66"/>
        <v>2001</v>
      </c>
      <c r="I80" s="188">
        <f t="shared" si="66"/>
        <v>2002</v>
      </c>
      <c r="J80" s="188">
        <f t="shared" si="66"/>
        <v>2003</v>
      </c>
      <c r="K80" s="188">
        <f t="shared" si="66"/>
        <v>2004</v>
      </c>
      <c r="L80" s="188">
        <f t="shared" si="66"/>
        <v>2005</v>
      </c>
      <c r="M80" s="188"/>
      <c r="N80" s="188"/>
      <c r="O80" s="188"/>
      <c r="P80" s="188"/>
      <c r="Q80" s="188"/>
      <c r="R80" s="188"/>
      <c r="S80" s="188"/>
      <c r="V80" s="187" t="str">
        <f t="shared" ref="V80:AM80" si="67">V$5</f>
        <v>Province</v>
      </c>
      <c r="W80" s="188">
        <f t="shared" si="67"/>
        <v>1996</v>
      </c>
      <c r="X80" s="188">
        <f t="shared" si="67"/>
        <v>1997</v>
      </c>
      <c r="Y80" s="188">
        <f t="shared" si="67"/>
        <v>1998</v>
      </c>
      <c r="Z80" s="188">
        <f t="shared" si="67"/>
        <v>1999</v>
      </c>
      <c r="AA80" s="188">
        <f t="shared" si="67"/>
        <v>2000</v>
      </c>
      <c r="AB80" s="188">
        <f t="shared" si="67"/>
        <v>2001</v>
      </c>
      <c r="AC80" s="188">
        <f t="shared" si="67"/>
        <v>2002</v>
      </c>
      <c r="AD80" s="188">
        <f t="shared" si="67"/>
        <v>2003</v>
      </c>
      <c r="AE80" s="188">
        <f t="shared" si="67"/>
        <v>2004</v>
      </c>
      <c r="AF80" s="188">
        <f t="shared" si="67"/>
        <v>2005</v>
      </c>
      <c r="AG80" s="188"/>
      <c r="AH80" s="188"/>
      <c r="AI80" s="188"/>
      <c r="AJ80" s="188"/>
      <c r="AK80" s="188"/>
      <c r="AL80" s="188"/>
      <c r="AM80" s="188"/>
    </row>
    <row r="81" spans="1:39" ht="12" customHeight="1" x14ac:dyDescent="0.2">
      <c r="A81" s="178" t="s">
        <v>10</v>
      </c>
      <c r="B81" s="178">
        <v>4830.6036662225706</v>
      </c>
      <c r="C81" s="178">
        <v>4516.6841634222546</v>
      </c>
      <c r="D81" s="178">
        <v>4887.6297693619799</v>
      </c>
      <c r="E81" s="178">
        <v>4683.1735999675038</v>
      </c>
      <c r="F81" s="178">
        <v>5176.7197784144919</v>
      </c>
      <c r="G81" s="178">
        <v>5437.262404295132</v>
      </c>
      <c r="H81" s="178">
        <v>4579.0495243504756</v>
      </c>
      <c r="I81" s="178">
        <v>6143.0146253640632</v>
      </c>
      <c r="J81" s="178">
        <v>6237.7508331858662</v>
      </c>
      <c r="K81" s="178">
        <v>6849.2037193076503</v>
      </c>
      <c r="L81" s="178">
        <v>7690.8361531238697</v>
      </c>
      <c r="M81" s="178"/>
      <c r="N81" s="178"/>
      <c r="O81" s="178"/>
      <c r="P81" s="178"/>
      <c r="Q81" s="178"/>
      <c r="R81" s="178"/>
      <c r="S81" s="178"/>
      <c r="V81" s="182" t="s">
        <v>10</v>
      </c>
      <c r="W81" s="182">
        <f>C81/B81-1</f>
        <v>-6.4985563811695291E-2</v>
      </c>
      <c r="X81" s="182">
        <f t="shared" ref="X81:X90" si="68">D81/C81-1</f>
        <v>8.2127860288256915E-2</v>
      </c>
      <c r="Y81" s="182">
        <f t="shared" ref="Y81:Y90" si="69">E81/D81-1</f>
        <v>-4.1831353650414793E-2</v>
      </c>
      <c r="Z81" s="182">
        <f t="shared" ref="Z81:Z90" si="70">F81/E81-1</f>
        <v>0.10538712006115092</v>
      </c>
      <c r="AA81" s="182">
        <f t="shared" ref="AA81:AA90" si="71">G81/F81-1</f>
        <v>5.0329675360646586E-2</v>
      </c>
      <c r="AB81" s="182">
        <f t="shared" ref="AB81:AB90" si="72">H81/G81-1</f>
        <v>-0.15783915068485865</v>
      </c>
      <c r="AC81" s="182">
        <f t="shared" ref="AC81:AC90" si="73">I81/H81-1</f>
        <v>0.34154797686653793</v>
      </c>
      <c r="AD81" s="182">
        <f t="shared" ref="AD81:AD90" si="74">J81/I81-1</f>
        <v>1.5421778003041675E-2</v>
      </c>
      <c r="AE81" s="182">
        <f t="shared" ref="AE81:AE90" si="75">K81/J81-1</f>
        <v>9.8024576882544512E-2</v>
      </c>
      <c r="AF81" s="182">
        <f t="shared" ref="AF81:AF90" si="76">L81/K81-1</f>
        <v>0.12288033300041712</v>
      </c>
      <c r="AG81" s="182"/>
      <c r="AH81" s="182"/>
      <c r="AI81" s="182"/>
      <c r="AJ81" s="182"/>
      <c r="AK81" s="182"/>
      <c r="AL81" s="182"/>
      <c r="AM81" s="182"/>
    </row>
    <row r="82" spans="1:39" ht="12" customHeight="1" x14ac:dyDescent="0.2">
      <c r="A82" s="179" t="s">
        <v>9</v>
      </c>
      <c r="B82" s="179">
        <v>1391.5772182649462</v>
      </c>
      <c r="C82" s="179">
        <v>1453.220360836212</v>
      </c>
      <c r="D82" s="179">
        <v>1469.6939666298276</v>
      </c>
      <c r="E82" s="179">
        <v>1449.2327479117521</v>
      </c>
      <c r="F82" s="179">
        <v>1545.4126016373129</v>
      </c>
      <c r="G82" s="179">
        <v>1538.4243635462926</v>
      </c>
      <c r="H82" s="179">
        <v>1809.1605815075218</v>
      </c>
      <c r="I82" s="179">
        <v>1595.699115188082</v>
      </c>
      <c r="J82" s="179">
        <v>2088.8119467050001</v>
      </c>
      <c r="K82" s="179">
        <v>2229.3433139636199</v>
      </c>
      <c r="L82" s="179">
        <v>2408.9046143465221</v>
      </c>
      <c r="M82" s="179"/>
      <c r="N82" s="179"/>
      <c r="O82" s="179"/>
      <c r="P82" s="179"/>
      <c r="Q82" s="179"/>
      <c r="R82" s="179"/>
      <c r="S82" s="179"/>
      <c r="V82" s="183" t="s">
        <v>9</v>
      </c>
      <c r="W82" s="183">
        <f t="shared" ref="W82:W90" si="77">C82/B82-1</f>
        <v>4.4297320883223357E-2</v>
      </c>
      <c r="X82" s="183">
        <f t="shared" si="68"/>
        <v>1.133593103810937E-2</v>
      </c>
      <c r="Y82" s="183">
        <f t="shared" si="69"/>
        <v>-1.3922094791608441E-2</v>
      </c>
      <c r="Z82" s="183">
        <f t="shared" si="70"/>
        <v>6.6366050494062856E-2</v>
      </c>
      <c r="AA82" s="183">
        <f t="shared" si="71"/>
        <v>-4.5219238432613329E-3</v>
      </c>
      <c r="AB82" s="183">
        <f t="shared" si="72"/>
        <v>0.17598279406934414</v>
      </c>
      <c r="AC82" s="183">
        <f t="shared" si="73"/>
        <v>-0.11798923130503347</v>
      </c>
      <c r="AD82" s="183">
        <f t="shared" si="74"/>
        <v>0.30902619850033308</v>
      </c>
      <c r="AE82" s="183">
        <f t="shared" si="75"/>
        <v>6.7278132663067813E-2</v>
      </c>
      <c r="AF82" s="183">
        <f t="shared" si="76"/>
        <v>8.0544481084725561E-2</v>
      </c>
      <c r="AG82" s="183"/>
      <c r="AH82" s="183"/>
      <c r="AI82" s="183"/>
      <c r="AJ82" s="183"/>
      <c r="AK82" s="183"/>
      <c r="AL82" s="183"/>
      <c r="AM82" s="183"/>
    </row>
    <row r="83" spans="1:39" ht="12" customHeight="1" x14ac:dyDescent="0.2">
      <c r="A83" s="178" t="s">
        <v>8</v>
      </c>
      <c r="B83" s="178">
        <v>361.61144423040696</v>
      </c>
      <c r="C83" s="178">
        <v>403.20178614058818</v>
      </c>
      <c r="D83" s="178">
        <v>385.86815251669259</v>
      </c>
      <c r="E83" s="178">
        <v>443.27087096433843</v>
      </c>
      <c r="F83" s="178">
        <v>393.11316126987799</v>
      </c>
      <c r="G83" s="178">
        <v>345.25622161257593</v>
      </c>
      <c r="H83" s="178">
        <v>438.82241661311718</v>
      </c>
      <c r="I83" s="178">
        <v>373.04506452989745</v>
      </c>
      <c r="J83" s="178">
        <v>370.61620841568833</v>
      </c>
      <c r="K83" s="178">
        <v>377.11801382162253</v>
      </c>
      <c r="L83" s="178">
        <v>423.35317631349426</v>
      </c>
      <c r="M83" s="178"/>
      <c r="N83" s="178"/>
      <c r="O83" s="178"/>
      <c r="P83" s="178"/>
      <c r="Q83" s="178"/>
      <c r="R83" s="178"/>
      <c r="S83" s="178"/>
      <c r="V83" s="182" t="s">
        <v>8</v>
      </c>
      <c r="W83" s="182">
        <f t="shared" si="77"/>
        <v>0.11501389840881582</v>
      </c>
      <c r="X83" s="182">
        <f t="shared" si="68"/>
        <v>-4.2989972315875868E-2</v>
      </c>
      <c r="Y83" s="182">
        <f t="shared" si="69"/>
        <v>0.1487625192005515</v>
      </c>
      <c r="Z83" s="182">
        <f t="shared" si="70"/>
        <v>-0.11315363354542574</v>
      </c>
      <c r="AA83" s="182">
        <f t="shared" si="71"/>
        <v>-0.12173832975398036</v>
      </c>
      <c r="AB83" s="182">
        <f t="shared" si="72"/>
        <v>0.2710050946034368</v>
      </c>
      <c r="AC83" s="182">
        <f t="shared" si="73"/>
        <v>-0.14989515027718281</v>
      </c>
      <c r="AD83" s="182">
        <f t="shared" si="74"/>
        <v>-6.5108919676230004E-3</v>
      </c>
      <c r="AE83" s="182">
        <f t="shared" si="75"/>
        <v>1.7543230053882697E-2</v>
      </c>
      <c r="AF83" s="182">
        <f t="shared" si="76"/>
        <v>0.12260130992772211</v>
      </c>
      <c r="AG83" s="182"/>
      <c r="AH83" s="182"/>
      <c r="AI83" s="182"/>
      <c r="AJ83" s="182"/>
      <c r="AK83" s="182"/>
      <c r="AL83" s="182"/>
      <c r="AM83" s="182"/>
    </row>
    <row r="84" spans="1:39" ht="12" customHeight="1" x14ac:dyDescent="0.2">
      <c r="A84" s="179" t="s">
        <v>7</v>
      </c>
      <c r="B84" s="179">
        <v>1279.8558819084201</v>
      </c>
      <c r="C84" s="179">
        <v>1153.3199452757649</v>
      </c>
      <c r="D84" s="179">
        <v>1242.2984853734652</v>
      </c>
      <c r="E84" s="179">
        <v>1037.2694081046493</v>
      </c>
      <c r="F84" s="179">
        <v>1146.1180490747315</v>
      </c>
      <c r="G84" s="179">
        <v>1040.0098593558682</v>
      </c>
      <c r="H84" s="179">
        <v>1131.7853633129107</v>
      </c>
      <c r="I84" s="179">
        <v>1034.5412580459952</v>
      </c>
      <c r="J84" s="179">
        <v>1097.0178621673044</v>
      </c>
      <c r="K84" s="179">
        <v>1169.4126219585341</v>
      </c>
      <c r="L84" s="179">
        <v>1230.2534251582674</v>
      </c>
      <c r="M84" s="179"/>
      <c r="N84" s="179"/>
      <c r="O84" s="179"/>
      <c r="P84" s="179"/>
      <c r="Q84" s="179"/>
      <c r="R84" s="179"/>
      <c r="S84" s="179"/>
      <c r="V84" s="183" t="s">
        <v>7</v>
      </c>
      <c r="W84" s="183">
        <f t="shared" si="77"/>
        <v>-9.8867332190539114E-2</v>
      </c>
      <c r="X84" s="183">
        <f t="shared" si="68"/>
        <v>7.7149918773341764E-2</v>
      </c>
      <c r="Y84" s="183">
        <f t="shared" si="69"/>
        <v>-0.16504010886496345</v>
      </c>
      <c r="Z84" s="183">
        <f t="shared" si="70"/>
        <v>0.10493767590136094</v>
      </c>
      <c r="AA84" s="183">
        <f t="shared" si="71"/>
        <v>-9.2580506697826692E-2</v>
      </c>
      <c r="AB84" s="183">
        <f t="shared" si="72"/>
        <v>8.8244840307460048E-2</v>
      </c>
      <c r="AC84" s="183">
        <f t="shared" si="73"/>
        <v>-8.5920977969062062E-2</v>
      </c>
      <c r="AD84" s="183">
        <f t="shared" si="74"/>
        <v>6.0390635593705388E-2</v>
      </c>
      <c r="AE84" s="183">
        <f t="shared" si="75"/>
        <v>6.5992325456036172E-2</v>
      </c>
      <c r="AF84" s="183">
        <f t="shared" si="76"/>
        <v>5.2026805643534901E-2</v>
      </c>
      <c r="AG84" s="183"/>
      <c r="AH84" s="183"/>
      <c r="AI84" s="183"/>
      <c r="AJ84" s="183"/>
      <c r="AK84" s="183"/>
      <c r="AL84" s="183"/>
      <c r="AM84" s="183"/>
    </row>
    <row r="85" spans="1:39" ht="12" customHeight="1" x14ac:dyDescent="0.2">
      <c r="A85" s="178" t="s">
        <v>6</v>
      </c>
      <c r="B85" s="178">
        <v>4598.7298250043259</v>
      </c>
      <c r="C85" s="178">
        <v>4519.1498135898564</v>
      </c>
      <c r="D85" s="178">
        <v>4777.603512716998</v>
      </c>
      <c r="E85" s="178">
        <v>4239.9102031668936</v>
      </c>
      <c r="F85" s="178">
        <v>3998.3783372200451</v>
      </c>
      <c r="G85" s="178">
        <v>4155.9561948613427</v>
      </c>
      <c r="H85" s="178">
        <v>5573.4980489555273</v>
      </c>
      <c r="I85" s="178">
        <v>4402.6767965255349</v>
      </c>
      <c r="J85" s="178">
        <v>4611.7926233942999</v>
      </c>
      <c r="K85" s="178">
        <v>5044.6318771686238</v>
      </c>
      <c r="L85" s="178">
        <v>5728.5483866684935</v>
      </c>
      <c r="M85" s="178"/>
      <c r="N85" s="178"/>
      <c r="O85" s="178"/>
      <c r="P85" s="178"/>
      <c r="Q85" s="178"/>
      <c r="R85" s="178"/>
      <c r="S85" s="178"/>
      <c r="V85" s="182" t="s">
        <v>6</v>
      </c>
      <c r="W85" s="182">
        <f t="shared" si="77"/>
        <v>-1.7304780763978567E-2</v>
      </c>
      <c r="X85" s="182">
        <f t="shared" si="68"/>
        <v>5.7190779192565655E-2</v>
      </c>
      <c r="Y85" s="182">
        <f t="shared" si="69"/>
        <v>-0.11254456509814503</v>
      </c>
      <c r="Z85" s="182">
        <f t="shared" si="70"/>
        <v>-5.6966269183352569E-2</v>
      </c>
      <c r="AA85" s="182">
        <f t="shared" si="71"/>
        <v>3.9410442022066672E-2</v>
      </c>
      <c r="AB85" s="182">
        <f t="shared" si="72"/>
        <v>0.34108681314950173</v>
      </c>
      <c r="AC85" s="182">
        <f t="shared" si="73"/>
        <v>-0.21006937512957491</v>
      </c>
      <c r="AD85" s="182">
        <f t="shared" si="74"/>
        <v>4.7497428617470527E-2</v>
      </c>
      <c r="AE85" s="182">
        <f t="shared" si="75"/>
        <v>9.385488228127481E-2</v>
      </c>
      <c r="AF85" s="182">
        <f t="shared" si="76"/>
        <v>0.13557312528495702</v>
      </c>
      <c r="AG85" s="182"/>
      <c r="AH85" s="182"/>
      <c r="AI85" s="182"/>
      <c r="AJ85" s="182"/>
      <c r="AK85" s="182"/>
      <c r="AL85" s="182"/>
      <c r="AM85" s="182"/>
    </row>
    <row r="86" spans="1:39" ht="12" customHeight="1" x14ac:dyDescent="0.2">
      <c r="A86" s="180" t="s">
        <v>12</v>
      </c>
      <c r="B86" s="179">
        <v>1329.63310411781</v>
      </c>
      <c r="C86" s="179">
        <v>1437.4804591218826</v>
      </c>
      <c r="D86" s="179">
        <v>1396.8314441451175</v>
      </c>
      <c r="E86" s="179">
        <v>1754.3540874347154</v>
      </c>
      <c r="F86" s="179">
        <v>1311.1640695567448</v>
      </c>
      <c r="G86" s="179">
        <v>1354.6535766347497</v>
      </c>
      <c r="H86" s="179">
        <v>1492.7717741803608</v>
      </c>
      <c r="I86" s="179">
        <v>1703.4838875176774</v>
      </c>
      <c r="J86" s="179">
        <v>1635.9079305841087</v>
      </c>
      <c r="K86" s="179">
        <v>1723.7581263292595</v>
      </c>
      <c r="L86" s="179">
        <v>1918.1350416574705</v>
      </c>
      <c r="M86" s="179"/>
      <c r="N86" s="179"/>
      <c r="O86" s="179"/>
      <c r="P86" s="179"/>
      <c r="Q86" s="179"/>
      <c r="R86" s="179"/>
      <c r="S86" s="179"/>
      <c r="V86" s="184" t="s">
        <v>12</v>
      </c>
      <c r="W86" s="183">
        <f t="shared" si="77"/>
        <v>8.11106121456171E-2</v>
      </c>
      <c r="X86" s="183">
        <f t="shared" si="68"/>
        <v>-2.8277960036824812E-2</v>
      </c>
      <c r="Y86" s="183">
        <f t="shared" si="69"/>
        <v>0.25595260243329299</v>
      </c>
      <c r="Z86" s="183">
        <f t="shared" si="70"/>
        <v>-0.25262290038952184</v>
      </c>
      <c r="AA86" s="183">
        <f t="shared" si="71"/>
        <v>3.3168623277411102E-2</v>
      </c>
      <c r="AB86" s="183">
        <f t="shared" si="72"/>
        <v>0.10195831608013495</v>
      </c>
      <c r="AC86" s="183">
        <f t="shared" si="73"/>
        <v>0.14115494208953194</v>
      </c>
      <c r="AD86" s="183">
        <f t="shared" si="74"/>
        <v>-3.9669266864649111E-2</v>
      </c>
      <c r="AE86" s="183">
        <f t="shared" si="75"/>
        <v>5.3701185808044505E-2</v>
      </c>
      <c r="AF86" s="183">
        <f t="shared" si="76"/>
        <v>0.11276345118217734</v>
      </c>
      <c r="AG86" s="183"/>
      <c r="AH86" s="183"/>
      <c r="AI86" s="183"/>
      <c r="AJ86" s="183"/>
      <c r="AK86" s="183"/>
      <c r="AL86" s="183"/>
      <c r="AM86" s="183"/>
    </row>
    <row r="87" spans="1:39" ht="12" customHeight="1" x14ac:dyDescent="0.2">
      <c r="A87" s="178" t="s">
        <v>4</v>
      </c>
      <c r="B87" s="178">
        <v>8941.8070602627231</v>
      </c>
      <c r="C87" s="178">
        <v>9684.2155397570459</v>
      </c>
      <c r="D87" s="178">
        <v>9775.8770126436284</v>
      </c>
      <c r="E87" s="178">
        <v>8811.8105681861052</v>
      </c>
      <c r="F87" s="178">
        <v>8594.0035669385325</v>
      </c>
      <c r="G87" s="178">
        <v>9901.1513465968164</v>
      </c>
      <c r="H87" s="178">
        <v>9875.1715232116549</v>
      </c>
      <c r="I87" s="178">
        <v>10996.810729315555</v>
      </c>
      <c r="J87" s="178">
        <v>12606.149629246625</v>
      </c>
      <c r="K87" s="178">
        <v>13984.648970221497</v>
      </c>
      <c r="L87" s="178">
        <v>15736.214879447463</v>
      </c>
      <c r="M87" s="178"/>
      <c r="N87" s="178"/>
      <c r="O87" s="178"/>
      <c r="P87" s="178"/>
      <c r="Q87" s="178"/>
      <c r="R87" s="178"/>
      <c r="S87" s="178"/>
      <c r="V87" s="182" t="s">
        <v>4</v>
      </c>
      <c r="W87" s="182">
        <f t="shared" si="77"/>
        <v>8.3026671733231305E-2</v>
      </c>
      <c r="X87" s="182">
        <f t="shared" si="68"/>
        <v>9.4650384959196199E-3</v>
      </c>
      <c r="Y87" s="182">
        <f t="shared" si="69"/>
        <v>-9.8616875315702957E-2</v>
      </c>
      <c r="Z87" s="182">
        <f t="shared" si="70"/>
        <v>-2.4717621828360237E-2</v>
      </c>
      <c r="AA87" s="182">
        <f t="shared" si="71"/>
        <v>0.15209998104805678</v>
      </c>
      <c r="AB87" s="182">
        <f t="shared" si="72"/>
        <v>-2.6239194287330792E-3</v>
      </c>
      <c r="AC87" s="182">
        <f t="shared" si="73"/>
        <v>0.11358174422261724</v>
      </c>
      <c r="AD87" s="182">
        <f t="shared" si="74"/>
        <v>0.14634596698485103</v>
      </c>
      <c r="AE87" s="182">
        <f t="shared" si="75"/>
        <v>0.1093513389510079</v>
      </c>
      <c r="AF87" s="182">
        <f t="shared" si="76"/>
        <v>0.12524918665857832</v>
      </c>
      <c r="AG87" s="182"/>
      <c r="AH87" s="182"/>
      <c r="AI87" s="182"/>
      <c r="AJ87" s="182"/>
      <c r="AK87" s="182"/>
      <c r="AL87" s="182"/>
      <c r="AM87" s="182"/>
    </row>
    <row r="88" spans="1:39" ht="12" customHeight="1" x14ac:dyDescent="0.2">
      <c r="A88" s="179" t="s">
        <v>3</v>
      </c>
      <c r="B88" s="179">
        <v>1397.2511899797701</v>
      </c>
      <c r="C88" s="179">
        <v>1380.0736397253713</v>
      </c>
      <c r="D88" s="179">
        <v>1506.5980624067006</v>
      </c>
      <c r="E88" s="179">
        <v>1516.8836074766359</v>
      </c>
      <c r="F88" s="179">
        <v>1511.2610025674503</v>
      </c>
      <c r="G88" s="179">
        <v>1150.5554447440954</v>
      </c>
      <c r="H88" s="179">
        <v>1325.0633850874201</v>
      </c>
      <c r="I88" s="179">
        <v>1417.2169165613768</v>
      </c>
      <c r="J88" s="179">
        <v>1481.9069692944513</v>
      </c>
      <c r="K88" s="179">
        <v>1568.4944388862923</v>
      </c>
      <c r="L88" s="179">
        <v>1741.8274952447318</v>
      </c>
      <c r="M88" s="179"/>
      <c r="N88" s="179"/>
      <c r="O88" s="179"/>
      <c r="P88" s="179"/>
      <c r="Q88" s="179"/>
      <c r="R88" s="179"/>
      <c r="S88" s="179"/>
      <c r="V88" s="183" t="s">
        <v>3</v>
      </c>
      <c r="W88" s="183">
        <f t="shared" si="77"/>
        <v>-1.2293816872431806E-2</v>
      </c>
      <c r="X88" s="183">
        <f t="shared" si="68"/>
        <v>9.1679472050858912E-2</v>
      </c>
      <c r="Y88" s="183">
        <f t="shared" si="69"/>
        <v>6.827000064970834E-3</v>
      </c>
      <c r="Z88" s="183">
        <f t="shared" si="70"/>
        <v>-3.7066818320615758E-3</v>
      </c>
      <c r="AA88" s="183">
        <f t="shared" si="71"/>
        <v>-0.2386785321731717</v>
      </c>
      <c r="AB88" s="183">
        <f t="shared" si="72"/>
        <v>0.15167277782266142</v>
      </c>
      <c r="AC88" s="183">
        <f t="shared" si="73"/>
        <v>6.9546508122610984E-2</v>
      </c>
      <c r="AD88" s="183">
        <f t="shared" si="74"/>
        <v>4.5645837258302846E-2</v>
      </c>
      <c r="AE88" s="183">
        <f t="shared" si="75"/>
        <v>5.8429760697505939E-2</v>
      </c>
      <c r="AF88" s="183">
        <f t="shared" si="76"/>
        <v>0.11050919407882276</v>
      </c>
      <c r="AG88" s="183"/>
      <c r="AH88" s="183"/>
      <c r="AI88" s="183"/>
      <c r="AJ88" s="183"/>
      <c r="AK88" s="183"/>
      <c r="AL88" s="183"/>
      <c r="AM88" s="183"/>
    </row>
    <row r="89" spans="1:39" ht="12" customHeight="1" x14ac:dyDescent="0.2">
      <c r="A89" s="181" t="s">
        <v>2</v>
      </c>
      <c r="B89" s="178">
        <v>1387.6436078332895</v>
      </c>
      <c r="C89" s="178">
        <v>1485.7897660906847</v>
      </c>
      <c r="D89" s="178">
        <v>1486.9487886515772</v>
      </c>
      <c r="E89" s="178">
        <v>1406.1770775792593</v>
      </c>
      <c r="F89" s="178">
        <v>1321.9312701468325</v>
      </c>
      <c r="G89" s="178">
        <v>1487.0681210274042</v>
      </c>
      <c r="H89" s="178">
        <v>1485.8057831220231</v>
      </c>
      <c r="I89" s="178">
        <v>1654.5116069518172</v>
      </c>
      <c r="J89" s="178">
        <v>1445.0459970066522</v>
      </c>
      <c r="K89" s="178">
        <v>1504.3889183429119</v>
      </c>
      <c r="L89" s="178">
        <v>1679.9268280396591</v>
      </c>
      <c r="M89" s="178"/>
      <c r="N89" s="178"/>
      <c r="O89" s="178"/>
      <c r="P89" s="178"/>
      <c r="Q89" s="178"/>
      <c r="R89" s="178"/>
      <c r="S89" s="178"/>
      <c r="V89" s="182" t="s">
        <v>2</v>
      </c>
      <c r="W89" s="182">
        <f t="shared" si="77"/>
        <v>7.0728649419315781E-2</v>
      </c>
      <c r="X89" s="182">
        <f t="shared" si="68"/>
        <v>7.8007170822158578E-4</v>
      </c>
      <c r="Y89" s="182">
        <f t="shared" si="69"/>
        <v>-5.4320439068762272E-2</v>
      </c>
      <c r="Z89" s="182">
        <f t="shared" si="70"/>
        <v>-5.991123648342811E-2</v>
      </c>
      <c r="AA89" s="182">
        <f t="shared" si="71"/>
        <v>0.12492090520124344</v>
      </c>
      <c r="AB89" s="182">
        <f t="shared" si="72"/>
        <v>-8.4887698655600197E-4</v>
      </c>
      <c r="AC89" s="182">
        <f t="shared" si="73"/>
        <v>0.11354500416286162</v>
      </c>
      <c r="AD89" s="182">
        <f t="shared" si="74"/>
        <v>-0.12660268387664753</v>
      </c>
      <c r="AE89" s="182">
        <f t="shared" si="75"/>
        <v>4.1066458409757089E-2</v>
      </c>
      <c r="AF89" s="182">
        <f t="shared" si="76"/>
        <v>0.11668386250152829</v>
      </c>
      <c r="AG89" s="182"/>
      <c r="AH89" s="182"/>
      <c r="AI89" s="182"/>
      <c r="AJ89" s="182"/>
      <c r="AK89" s="182"/>
      <c r="AL89" s="182"/>
      <c r="AM89" s="182"/>
    </row>
    <row r="90" spans="1:39" ht="12" customHeight="1" x14ac:dyDescent="0.2">
      <c r="A90" s="207" t="s">
        <v>68</v>
      </c>
      <c r="B90" s="208">
        <v>25518.69</v>
      </c>
      <c r="C90" s="208">
        <v>26033.14</v>
      </c>
      <c r="D90" s="208">
        <v>26929.39</v>
      </c>
      <c r="E90" s="208">
        <v>25342.07</v>
      </c>
      <c r="F90" s="208">
        <v>24998.09</v>
      </c>
      <c r="G90" s="208">
        <v>26410.29</v>
      </c>
      <c r="H90" s="208">
        <v>27711.17</v>
      </c>
      <c r="I90" s="208">
        <v>29321</v>
      </c>
      <c r="J90" s="208">
        <v>31575</v>
      </c>
      <c r="K90" s="208">
        <v>34451</v>
      </c>
      <c r="L90" s="208">
        <v>38558</v>
      </c>
      <c r="M90" s="208"/>
      <c r="N90" s="208"/>
      <c r="O90" s="208"/>
      <c r="P90" s="208"/>
      <c r="Q90" s="208"/>
      <c r="R90" s="208"/>
      <c r="S90" s="208"/>
      <c r="V90" s="209" t="s">
        <v>68</v>
      </c>
      <c r="W90" s="209">
        <f t="shared" si="77"/>
        <v>2.0159733904836052E-2</v>
      </c>
      <c r="X90" s="209">
        <f t="shared" si="68"/>
        <v>3.4427272315210589E-2</v>
      </c>
      <c r="Y90" s="209">
        <f t="shared" si="69"/>
        <v>-5.8943778525989643E-2</v>
      </c>
      <c r="Z90" s="209">
        <f t="shared" si="70"/>
        <v>-1.3573476831213904E-2</v>
      </c>
      <c r="AA90" s="209">
        <f t="shared" si="71"/>
        <v>5.6492316012943355E-2</v>
      </c>
      <c r="AB90" s="209">
        <f t="shared" si="72"/>
        <v>4.9256558712531984E-2</v>
      </c>
      <c r="AC90" s="209">
        <f t="shared" si="73"/>
        <v>5.809318047559886E-2</v>
      </c>
      <c r="AD90" s="209">
        <f t="shared" si="74"/>
        <v>7.6873230790218683E-2</v>
      </c>
      <c r="AE90" s="209">
        <f t="shared" si="75"/>
        <v>9.1084718923198693E-2</v>
      </c>
      <c r="AF90" s="209">
        <f t="shared" si="76"/>
        <v>0.11921279498418036</v>
      </c>
      <c r="AG90" s="209"/>
      <c r="AH90" s="209"/>
      <c r="AI90" s="209"/>
      <c r="AJ90" s="209"/>
      <c r="AK90" s="209"/>
      <c r="AL90" s="209"/>
      <c r="AM90" s="209"/>
    </row>
    <row r="93" spans="1:39" ht="12" customHeight="1" x14ac:dyDescent="0.2">
      <c r="A93" s="3" t="s">
        <v>61</v>
      </c>
      <c r="V93" s="3" t="s">
        <v>61</v>
      </c>
    </row>
    <row r="94" spans="1:39" ht="12" customHeight="1" x14ac:dyDescent="0.2">
      <c r="A94" s="185" t="s">
        <v>67</v>
      </c>
      <c r="B94" s="186"/>
      <c r="C94" s="186"/>
      <c r="D94" s="186"/>
      <c r="E94" s="186"/>
      <c r="F94" s="186"/>
      <c r="G94" s="186"/>
      <c r="H94" s="186"/>
      <c r="I94" s="186"/>
      <c r="J94" s="186"/>
      <c r="K94" s="186"/>
      <c r="L94" s="186"/>
      <c r="M94" s="186"/>
      <c r="N94" s="186"/>
      <c r="O94" s="186"/>
      <c r="P94" s="186"/>
      <c r="Q94" s="186"/>
      <c r="R94" s="186"/>
      <c r="S94" s="186"/>
      <c r="V94" s="185" t="s">
        <v>124</v>
      </c>
      <c r="W94" s="186"/>
      <c r="X94" s="186"/>
      <c r="Y94" s="186"/>
      <c r="Z94" s="186"/>
      <c r="AA94" s="186"/>
      <c r="AB94" s="186"/>
      <c r="AC94" s="186"/>
      <c r="AD94" s="186"/>
      <c r="AE94" s="186"/>
      <c r="AF94" s="186"/>
      <c r="AG94" s="186"/>
      <c r="AH94" s="186"/>
      <c r="AI94" s="186"/>
      <c r="AJ94" s="186"/>
      <c r="AK94" s="186"/>
      <c r="AL94" s="186"/>
      <c r="AM94" s="186"/>
    </row>
    <row r="95" spans="1:39" ht="12" customHeight="1" x14ac:dyDescent="0.2">
      <c r="A95" s="187" t="str">
        <f t="shared" ref="A95:R95" si="78">A$5</f>
        <v>Province</v>
      </c>
      <c r="B95" s="188">
        <f t="shared" si="78"/>
        <v>1995</v>
      </c>
      <c r="C95" s="188">
        <f t="shared" si="78"/>
        <v>1996</v>
      </c>
      <c r="D95" s="188">
        <f t="shared" si="78"/>
        <v>1997</v>
      </c>
      <c r="E95" s="188">
        <f t="shared" si="78"/>
        <v>1998</v>
      </c>
      <c r="F95" s="188">
        <f t="shared" si="78"/>
        <v>1999</v>
      </c>
      <c r="G95" s="188">
        <f t="shared" si="78"/>
        <v>2000</v>
      </c>
      <c r="H95" s="188">
        <f t="shared" si="78"/>
        <v>2001</v>
      </c>
      <c r="I95" s="188">
        <f t="shared" si="78"/>
        <v>2002</v>
      </c>
      <c r="J95" s="188">
        <f t="shared" si="78"/>
        <v>2003</v>
      </c>
      <c r="K95" s="188">
        <f t="shared" si="78"/>
        <v>2004</v>
      </c>
      <c r="L95" s="188">
        <f t="shared" si="78"/>
        <v>2005</v>
      </c>
      <c r="M95" s="188"/>
      <c r="N95" s="188"/>
      <c r="O95" s="188"/>
      <c r="P95" s="188"/>
      <c r="Q95" s="188"/>
      <c r="R95" s="188"/>
      <c r="S95" s="188"/>
      <c r="V95" s="187" t="str">
        <f t="shared" ref="V95:AM95" si="79">V$5</f>
        <v>Province</v>
      </c>
      <c r="W95" s="188">
        <f t="shared" si="79"/>
        <v>1996</v>
      </c>
      <c r="X95" s="188">
        <f t="shared" si="79"/>
        <v>1997</v>
      </c>
      <c r="Y95" s="188">
        <f t="shared" si="79"/>
        <v>1998</v>
      </c>
      <c r="Z95" s="188">
        <f t="shared" si="79"/>
        <v>1999</v>
      </c>
      <c r="AA95" s="188">
        <f t="shared" si="79"/>
        <v>2000</v>
      </c>
      <c r="AB95" s="188">
        <f t="shared" si="79"/>
        <v>2001</v>
      </c>
      <c r="AC95" s="188">
        <f t="shared" si="79"/>
        <v>2002</v>
      </c>
      <c r="AD95" s="188">
        <f t="shared" si="79"/>
        <v>2003</v>
      </c>
      <c r="AE95" s="188">
        <f t="shared" si="79"/>
        <v>2004</v>
      </c>
      <c r="AF95" s="188">
        <f t="shared" si="79"/>
        <v>2005</v>
      </c>
      <c r="AG95" s="188"/>
      <c r="AH95" s="188"/>
      <c r="AI95" s="188"/>
      <c r="AJ95" s="188"/>
      <c r="AK95" s="188"/>
      <c r="AL95" s="188"/>
      <c r="AM95" s="188"/>
    </row>
    <row r="96" spans="1:39" ht="12" customHeight="1" x14ac:dyDescent="0.2">
      <c r="A96" s="178" t="s">
        <v>10</v>
      </c>
      <c r="B96" s="178">
        <v>19424.290286918898</v>
      </c>
      <c r="C96" s="178">
        <v>20320.59353510071</v>
      </c>
      <c r="D96" s="178">
        <v>20493.935868248129</v>
      </c>
      <c r="E96" s="178">
        <v>21017.225888118774</v>
      </c>
      <c r="F96" s="178">
        <v>23087.25466113758</v>
      </c>
      <c r="G96" s="178">
        <v>25384.054037946356</v>
      </c>
      <c r="H96" s="178">
        <v>26841.974225281876</v>
      </c>
      <c r="I96" s="178">
        <v>27203.918521508171</v>
      </c>
      <c r="J96" s="178">
        <v>28037.873918567493</v>
      </c>
      <c r="K96" s="178">
        <v>29532.889360823152</v>
      </c>
      <c r="L96" s="178">
        <v>32235.540240382845</v>
      </c>
      <c r="M96" s="178"/>
      <c r="N96" s="178"/>
      <c r="O96" s="178"/>
      <c r="P96" s="178"/>
      <c r="Q96" s="178"/>
      <c r="R96" s="178"/>
      <c r="S96" s="178"/>
      <c r="V96" s="182" t="s">
        <v>10</v>
      </c>
      <c r="W96" s="182">
        <f>C96/B96-1</f>
        <v>4.6143423257292371E-2</v>
      </c>
      <c r="X96" s="182">
        <f t="shared" ref="X96:X105" si="80">D96/C96-1</f>
        <v>8.5303774640241858E-3</v>
      </c>
      <c r="Y96" s="182">
        <f t="shared" ref="Y96:Y105" si="81">E96/D96-1</f>
        <v>2.5533895647706917E-2</v>
      </c>
      <c r="Z96" s="182">
        <f t="shared" ref="Z96:Z105" si="82">F96/E96-1</f>
        <v>9.8492007653065761E-2</v>
      </c>
      <c r="AA96" s="182">
        <f t="shared" ref="AA96:AA105" si="83">G96/F96-1</f>
        <v>9.9483434064377763E-2</v>
      </c>
      <c r="AB96" s="182">
        <f t="shared" ref="AB96:AB105" si="84">H96/G96-1</f>
        <v>5.7434489587679272E-2</v>
      </c>
      <c r="AC96" s="182">
        <f t="shared" ref="AC96:AC105" si="85">I96/H96-1</f>
        <v>1.3484265098704595E-2</v>
      </c>
      <c r="AD96" s="182">
        <f t="shared" ref="AD96:AD105" si="86">J96/I96-1</f>
        <v>3.065570852963595E-2</v>
      </c>
      <c r="AE96" s="182">
        <f t="shared" ref="AE96:AE105" si="87">K96/J96-1</f>
        <v>5.3321284152919146E-2</v>
      </c>
      <c r="AF96" s="182">
        <f t="shared" ref="AF96:AF105" si="88">L96/K96-1</f>
        <v>9.1513256510041829E-2</v>
      </c>
      <c r="AG96" s="182"/>
      <c r="AH96" s="182"/>
      <c r="AI96" s="182"/>
      <c r="AJ96" s="182"/>
      <c r="AK96" s="182"/>
      <c r="AL96" s="182"/>
      <c r="AM96" s="182"/>
    </row>
    <row r="97" spans="1:39" ht="12" customHeight="1" x14ac:dyDescent="0.2">
      <c r="A97" s="179" t="s">
        <v>9</v>
      </c>
      <c r="B97" s="179">
        <v>12441.34364676629</v>
      </c>
      <c r="C97" s="179">
        <v>12907.010820689409</v>
      </c>
      <c r="D97" s="179">
        <v>12901.36296530144</v>
      </c>
      <c r="E97" s="179">
        <v>13075.541127566168</v>
      </c>
      <c r="F97" s="179">
        <v>13944.656787494789</v>
      </c>
      <c r="G97" s="179">
        <v>14885.301171923136</v>
      </c>
      <c r="H97" s="179">
        <v>13999.017404671476</v>
      </c>
      <c r="I97" s="179">
        <v>14299.151446989137</v>
      </c>
      <c r="J97" s="179">
        <v>14380.158855880769</v>
      </c>
      <c r="K97" s="179">
        <v>15003.594069691982</v>
      </c>
      <c r="L97" s="179">
        <v>15829.298777226422</v>
      </c>
      <c r="M97" s="179"/>
      <c r="N97" s="179"/>
      <c r="O97" s="179"/>
      <c r="P97" s="179"/>
      <c r="Q97" s="179"/>
      <c r="R97" s="179"/>
      <c r="S97" s="179"/>
      <c r="V97" s="183" t="s">
        <v>9</v>
      </c>
      <c r="W97" s="183">
        <f t="shared" ref="W97:W105" si="89">C97/B97-1</f>
        <v>3.7429009851693396E-2</v>
      </c>
      <c r="X97" s="183">
        <f t="shared" si="80"/>
        <v>-4.3758043333441687E-4</v>
      </c>
      <c r="Y97" s="183">
        <f t="shared" si="81"/>
        <v>1.3500756682312209E-2</v>
      </c>
      <c r="Z97" s="183">
        <f t="shared" si="82"/>
        <v>6.6468810082079832E-2</v>
      </c>
      <c r="AA97" s="183">
        <f t="shared" si="83"/>
        <v>6.7455542202508267E-2</v>
      </c>
      <c r="AB97" s="183">
        <f t="shared" si="84"/>
        <v>-5.9540869009985564E-2</v>
      </c>
      <c r="AC97" s="183">
        <f t="shared" si="85"/>
        <v>2.1439650629872409E-2</v>
      </c>
      <c r="AD97" s="183">
        <f t="shared" si="86"/>
        <v>5.6651899374553505E-3</v>
      </c>
      <c r="AE97" s="183">
        <f t="shared" si="87"/>
        <v>4.3353847482446861E-2</v>
      </c>
      <c r="AF97" s="183">
        <f t="shared" si="88"/>
        <v>5.5033794149523585E-2</v>
      </c>
      <c r="AG97" s="183"/>
      <c r="AH97" s="183"/>
      <c r="AI97" s="183"/>
      <c r="AJ97" s="183"/>
      <c r="AK97" s="183"/>
      <c r="AL97" s="183"/>
      <c r="AM97" s="183"/>
    </row>
    <row r="98" spans="1:39" ht="12" customHeight="1" x14ac:dyDescent="0.2">
      <c r="A98" s="178" t="s">
        <v>8</v>
      </c>
      <c r="B98" s="178">
        <v>2439.9683643415756</v>
      </c>
      <c r="C98" s="178">
        <v>2489.1221642483461</v>
      </c>
      <c r="D98" s="178">
        <v>2460.7623677581187</v>
      </c>
      <c r="E98" s="178">
        <v>2489.5500588506702</v>
      </c>
      <c r="F98" s="178">
        <v>2697.3876892196477</v>
      </c>
      <c r="G98" s="178">
        <v>2981.1000562292802</v>
      </c>
      <c r="H98" s="178">
        <v>2762.063212121684</v>
      </c>
      <c r="I98" s="178">
        <v>2773.5512452777775</v>
      </c>
      <c r="J98" s="178">
        <v>3220.1826412034884</v>
      </c>
      <c r="K98" s="178">
        <v>3353.0219593695133</v>
      </c>
      <c r="L98" s="178">
        <v>3603.5060840900924</v>
      </c>
      <c r="M98" s="178"/>
      <c r="N98" s="178"/>
      <c r="O98" s="178"/>
      <c r="P98" s="178"/>
      <c r="Q98" s="178"/>
      <c r="R98" s="178"/>
      <c r="S98" s="178"/>
      <c r="V98" s="182" t="s">
        <v>8</v>
      </c>
      <c r="W98" s="182">
        <f t="shared" si="89"/>
        <v>2.0145261153840632E-2</v>
      </c>
      <c r="X98" s="182">
        <f t="shared" si="80"/>
        <v>-1.1393493215224093E-2</v>
      </c>
      <c r="Y98" s="182">
        <f t="shared" si="81"/>
        <v>1.1698687963429322E-2</v>
      </c>
      <c r="Z98" s="182">
        <f t="shared" si="82"/>
        <v>8.3484013358192222E-2</v>
      </c>
      <c r="AA98" s="182">
        <f t="shared" si="83"/>
        <v>0.10518041887101148</v>
      </c>
      <c r="AB98" s="182">
        <f t="shared" si="84"/>
        <v>-7.3475173585636155E-2</v>
      </c>
      <c r="AC98" s="182">
        <f t="shared" si="85"/>
        <v>4.1592216664980697E-3</v>
      </c>
      <c r="AD98" s="182">
        <f t="shared" si="86"/>
        <v>0.16103232153584379</v>
      </c>
      <c r="AE98" s="182">
        <f t="shared" si="87"/>
        <v>4.1252106779998909E-2</v>
      </c>
      <c r="AF98" s="182">
        <f t="shared" si="88"/>
        <v>7.4703991729203834E-2</v>
      </c>
      <c r="AG98" s="182"/>
      <c r="AH98" s="182"/>
      <c r="AI98" s="182"/>
      <c r="AJ98" s="182"/>
      <c r="AK98" s="182"/>
      <c r="AL98" s="182"/>
      <c r="AM98" s="182"/>
    </row>
    <row r="99" spans="1:39" ht="12" customHeight="1" x14ac:dyDescent="0.2">
      <c r="A99" s="179" t="s">
        <v>7</v>
      </c>
      <c r="B99" s="179">
        <v>6760.9109369080525</v>
      </c>
      <c r="C99" s="179">
        <v>6930.1716553061706</v>
      </c>
      <c r="D99" s="179">
        <v>6984.0760046482701</v>
      </c>
      <c r="E99" s="179">
        <v>7038.1017376054797</v>
      </c>
      <c r="F99" s="179">
        <v>7519.9958781654041</v>
      </c>
      <c r="G99" s="179">
        <v>7929.7206916458099</v>
      </c>
      <c r="H99" s="179">
        <v>7314.7858279089069</v>
      </c>
      <c r="I99" s="179">
        <v>7566.2802362555431</v>
      </c>
      <c r="J99" s="179">
        <v>7789.5944138440645</v>
      </c>
      <c r="K99" s="179">
        <v>8212.5049502663478</v>
      </c>
      <c r="L99" s="179">
        <v>8462.0203971463234</v>
      </c>
      <c r="M99" s="179"/>
      <c r="N99" s="179"/>
      <c r="O99" s="179"/>
      <c r="P99" s="179"/>
      <c r="Q99" s="179"/>
      <c r="R99" s="179"/>
      <c r="S99" s="179"/>
      <c r="V99" s="183" t="s">
        <v>7</v>
      </c>
      <c r="W99" s="183">
        <f t="shared" si="89"/>
        <v>2.5035194218299361E-2</v>
      </c>
      <c r="X99" s="183">
        <f t="shared" si="80"/>
        <v>7.7782127230321407E-3</v>
      </c>
      <c r="Y99" s="183">
        <f t="shared" si="81"/>
        <v>7.7355591378520661E-3</v>
      </c>
      <c r="Z99" s="183">
        <f t="shared" si="82"/>
        <v>6.8469334278744798E-2</v>
      </c>
      <c r="AA99" s="183">
        <f t="shared" si="83"/>
        <v>5.4484712507630206E-2</v>
      </c>
      <c r="AB99" s="183">
        <f t="shared" si="84"/>
        <v>-7.7548111421472221E-2</v>
      </c>
      <c r="AC99" s="183">
        <f t="shared" si="85"/>
        <v>3.4381650298916711E-2</v>
      </c>
      <c r="AD99" s="183">
        <f t="shared" si="86"/>
        <v>2.9514394208988159E-2</v>
      </c>
      <c r="AE99" s="183">
        <f t="shared" si="87"/>
        <v>5.4291727393491085E-2</v>
      </c>
      <c r="AF99" s="183">
        <f t="shared" si="88"/>
        <v>3.038238008877947E-2</v>
      </c>
      <c r="AG99" s="183"/>
      <c r="AH99" s="183"/>
      <c r="AI99" s="183"/>
      <c r="AJ99" s="183"/>
      <c r="AK99" s="183"/>
      <c r="AL99" s="183"/>
      <c r="AM99" s="183"/>
    </row>
    <row r="100" spans="1:39" ht="12" customHeight="1" x14ac:dyDescent="0.2">
      <c r="A100" s="178" t="s">
        <v>6</v>
      </c>
      <c r="B100" s="178">
        <v>21355.842597507559</v>
      </c>
      <c r="C100" s="178">
        <v>21835.712761237923</v>
      </c>
      <c r="D100" s="178">
        <v>21956.732131901921</v>
      </c>
      <c r="E100" s="178">
        <v>22150.1581602318</v>
      </c>
      <c r="F100" s="178">
        <v>23734.656015632896</v>
      </c>
      <c r="G100" s="178">
        <v>25691.398746944666</v>
      </c>
      <c r="H100" s="178">
        <v>27698.396799897833</v>
      </c>
      <c r="I100" s="178">
        <v>28376.888074031573</v>
      </c>
      <c r="J100" s="178">
        <v>29361.145596340946</v>
      </c>
      <c r="K100" s="178">
        <v>30957.430329602554</v>
      </c>
      <c r="L100" s="178">
        <v>32959.681254221134</v>
      </c>
      <c r="M100" s="178"/>
      <c r="N100" s="178"/>
      <c r="O100" s="178"/>
      <c r="P100" s="178"/>
      <c r="Q100" s="178"/>
      <c r="R100" s="178"/>
      <c r="S100" s="178"/>
      <c r="V100" s="182" t="s">
        <v>6</v>
      </c>
      <c r="W100" s="182">
        <f t="shared" si="89"/>
        <v>2.2470205122525622E-2</v>
      </c>
      <c r="X100" s="182">
        <f t="shared" si="80"/>
        <v>5.5422679345200621E-3</v>
      </c>
      <c r="Y100" s="182">
        <f t="shared" si="81"/>
        <v>8.8094178663700173E-3</v>
      </c>
      <c r="Z100" s="182">
        <f t="shared" si="82"/>
        <v>7.1534381106401757E-2</v>
      </c>
      <c r="AA100" s="182">
        <f t="shared" si="83"/>
        <v>8.2442430596969984E-2</v>
      </c>
      <c r="AB100" s="182">
        <f t="shared" si="84"/>
        <v>7.8119454402685973E-2</v>
      </c>
      <c r="AC100" s="182">
        <f t="shared" si="85"/>
        <v>2.449568756760101E-2</v>
      </c>
      <c r="AD100" s="182">
        <f t="shared" si="86"/>
        <v>3.4685181819147148E-2</v>
      </c>
      <c r="AE100" s="182">
        <f t="shared" si="87"/>
        <v>5.436724967095774E-2</v>
      </c>
      <c r="AF100" s="182">
        <f t="shared" si="88"/>
        <v>6.4677555704743428E-2</v>
      </c>
      <c r="AG100" s="182"/>
      <c r="AH100" s="182"/>
      <c r="AI100" s="182"/>
      <c r="AJ100" s="182"/>
      <c r="AK100" s="182"/>
      <c r="AL100" s="182"/>
      <c r="AM100" s="182"/>
    </row>
    <row r="101" spans="1:39" ht="12" customHeight="1" x14ac:dyDescent="0.2">
      <c r="A101" s="180" t="s">
        <v>12</v>
      </c>
      <c r="B101" s="179">
        <v>8103.0009786959008</v>
      </c>
      <c r="C101" s="179">
        <v>8414.785307367707</v>
      </c>
      <c r="D101" s="179">
        <v>8352.1137354311104</v>
      </c>
      <c r="E101" s="179">
        <v>8594.1277242216056</v>
      </c>
      <c r="F101" s="179">
        <v>8866.6409192020255</v>
      </c>
      <c r="G101" s="179">
        <v>9544.6520805868277</v>
      </c>
      <c r="H101" s="179">
        <v>8933.2098944505342</v>
      </c>
      <c r="I101" s="179">
        <v>9241.3554193557575</v>
      </c>
      <c r="J101" s="179">
        <v>9322.0820820005465</v>
      </c>
      <c r="K101" s="179">
        <v>9828.2642062500108</v>
      </c>
      <c r="L101" s="179">
        <v>10529.006601839066</v>
      </c>
      <c r="M101" s="179"/>
      <c r="N101" s="179"/>
      <c r="O101" s="179"/>
      <c r="P101" s="179"/>
      <c r="Q101" s="179"/>
      <c r="R101" s="179"/>
      <c r="S101" s="179"/>
      <c r="V101" s="184" t="s">
        <v>12</v>
      </c>
      <c r="W101" s="183">
        <f t="shared" si="89"/>
        <v>3.8477636802900284E-2</v>
      </c>
      <c r="X101" s="183">
        <f t="shared" si="80"/>
        <v>-7.4477921476764353E-3</v>
      </c>
      <c r="Y101" s="183">
        <f t="shared" si="81"/>
        <v>2.8976376095530165E-2</v>
      </c>
      <c r="Z101" s="183">
        <f t="shared" si="82"/>
        <v>3.1709232597552761E-2</v>
      </c>
      <c r="AA101" s="183">
        <f t="shared" si="83"/>
        <v>7.6467646266859424E-2</v>
      </c>
      <c r="AB101" s="183">
        <f t="shared" si="84"/>
        <v>-6.4061233555063324E-2</v>
      </c>
      <c r="AC101" s="183">
        <f t="shared" si="85"/>
        <v>3.4494378677551119E-2</v>
      </c>
      <c r="AD101" s="183">
        <f t="shared" si="86"/>
        <v>8.7353704063486415E-3</v>
      </c>
      <c r="AE101" s="183">
        <f t="shared" si="87"/>
        <v>5.4299256303140808E-2</v>
      </c>
      <c r="AF101" s="183">
        <f t="shared" si="88"/>
        <v>7.1298693328109453E-2</v>
      </c>
      <c r="AG101" s="183"/>
      <c r="AH101" s="183"/>
      <c r="AI101" s="183"/>
      <c r="AJ101" s="183"/>
      <c r="AK101" s="183"/>
      <c r="AL101" s="183"/>
      <c r="AM101" s="183"/>
    </row>
    <row r="102" spans="1:39" ht="12" customHeight="1" x14ac:dyDescent="0.2">
      <c r="A102" s="178" t="s">
        <v>4</v>
      </c>
      <c r="B102" s="178">
        <v>45811.369177803397</v>
      </c>
      <c r="C102" s="178">
        <v>47706.280459837842</v>
      </c>
      <c r="D102" s="178">
        <v>47730.876030380023</v>
      </c>
      <c r="E102" s="178">
        <v>48024.579979506401</v>
      </c>
      <c r="F102" s="178">
        <v>52009.32749270615</v>
      </c>
      <c r="G102" s="178">
        <v>56393.61772914583</v>
      </c>
      <c r="H102" s="178">
        <v>57392.542866874683</v>
      </c>
      <c r="I102" s="178">
        <v>58990.084576342546</v>
      </c>
      <c r="J102" s="178">
        <v>61208.725909479159</v>
      </c>
      <c r="K102" s="178">
        <v>64779.730499042314</v>
      </c>
      <c r="L102" s="178">
        <v>69638.900594335515</v>
      </c>
      <c r="M102" s="178"/>
      <c r="N102" s="178"/>
      <c r="O102" s="178"/>
      <c r="P102" s="178"/>
      <c r="Q102" s="178"/>
      <c r="R102" s="178"/>
      <c r="S102" s="178"/>
      <c r="V102" s="182" t="s">
        <v>4</v>
      </c>
      <c r="W102" s="182">
        <f t="shared" si="89"/>
        <v>4.1363340935738124E-2</v>
      </c>
      <c r="X102" s="182">
        <f t="shared" si="80"/>
        <v>5.1556252772400057E-4</v>
      </c>
      <c r="Y102" s="182">
        <f t="shared" si="81"/>
        <v>6.1533324663776146E-3</v>
      </c>
      <c r="Z102" s="182">
        <f t="shared" si="82"/>
        <v>8.2973084093607152E-2</v>
      </c>
      <c r="AA102" s="182">
        <f t="shared" si="83"/>
        <v>8.4298152808350402E-2</v>
      </c>
      <c r="AB102" s="182">
        <f t="shared" si="84"/>
        <v>1.7713443080147995E-2</v>
      </c>
      <c r="AC102" s="182">
        <f t="shared" si="85"/>
        <v>2.7835353334551671E-2</v>
      </c>
      <c r="AD102" s="182">
        <f t="shared" si="86"/>
        <v>3.7610411123675247E-2</v>
      </c>
      <c r="AE102" s="182">
        <f t="shared" si="87"/>
        <v>5.8341429861557215E-2</v>
      </c>
      <c r="AF102" s="182">
        <f t="shared" si="88"/>
        <v>7.5010656232431083E-2</v>
      </c>
      <c r="AG102" s="182"/>
      <c r="AH102" s="182"/>
      <c r="AI102" s="182"/>
      <c r="AJ102" s="182"/>
      <c r="AK102" s="182"/>
      <c r="AL102" s="182"/>
      <c r="AM102" s="182"/>
    </row>
    <row r="103" spans="1:39" ht="12" customHeight="1" x14ac:dyDescent="0.2">
      <c r="A103" s="179" t="s">
        <v>3</v>
      </c>
      <c r="B103" s="179">
        <v>7320.3233988259199</v>
      </c>
      <c r="C103" s="179">
        <v>7612.885938313806</v>
      </c>
      <c r="D103" s="179">
        <v>7693.6204458631546</v>
      </c>
      <c r="E103" s="179">
        <v>7803.5166577827886</v>
      </c>
      <c r="F103" s="179">
        <v>8390.3737810439507</v>
      </c>
      <c r="G103" s="179">
        <v>8888.6740487014486</v>
      </c>
      <c r="H103" s="179">
        <v>9142.4591101120714</v>
      </c>
      <c r="I103" s="179">
        <v>9335.1689703395423</v>
      </c>
      <c r="J103" s="179">
        <v>9200.5291517222649</v>
      </c>
      <c r="K103" s="179">
        <v>9653.7363803027474</v>
      </c>
      <c r="L103" s="179">
        <v>10146.16593215124</v>
      </c>
      <c r="M103" s="179"/>
      <c r="N103" s="179"/>
      <c r="O103" s="179"/>
      <c r="P103" s="179"/>
      <c r="Q103" s="179"/>
      <c r="R103" s="179"/>
      <c r="S103" s="179"/>
      <c r="V103" s="183" t="s">
        <v>3</v>
      </c>
      <c r="W103" s="183">
        <f t="shared" si="89"/>
        <v>3.9965794343841399E-2</v>
      </c>
      <c r="X103" s="183">
        <f t="shared" si="80"/>
        <v>1.0604980582072265E-2</v>
      </c>
      <c r="Y103" s="183">
        <f t="shared" si="81"/>
        <v>1.4284069859298087E-2</v>
      </c>
      <c r="Z103" s="183">
        <f t="shared" si="82"/>
        <v>7.5204186650369209E-2</v>
      </c>
      <c r="AA103" s="183">
        <f t="shared" si="83"/>
        <v>5.9389519544801317E-2</v>
      </c>
      <c r="AB103" s="183">
        <f t="shared" si="84"/>
        <v>2.8551509485005733E-2</v>
      </c>
      <c r="AC103" s="183">
        <f t="shared" si="85"/>
        <v>2.1078558613877085E-2</v>
      </c>
      <c r="AD103" s="183">
        <f t="shared" si="86"/>
        <v>-1.4422858230532909E-2</v>
      </c>
      <c r="AE103" s="183">
        <f t="shared" si="87"/>
        <v>4.9258822085862963E-2</v>
      </c>
      <c r="AF103" s="183">
        <f t="shared" si="88"/>
        <v>5.1009218860920358E-2</v>
      </c>
      <c r="AG103" s="183"/>
      <c r="AH103" s="183"/>
      <c r="AI103" s="183"/>
      <c r="AJ103" s="183"/>
      <c r="AK103" s="183"/>
      <c r="AL103" s="183"/>
      <c r="AM103" s="183"/>
    </row>
    <row r="104" spans="1:39" ht="12" customHeight="1" x14ac:dyDescent="0.2">
      <c r="A104" s="181" t="s">
        <v>2</v>
      </c>
      <c r="B104" s="178">
        <v>7993.2970386955385</v>
      </c>
      <c r="C104" s="178">
        <v>8304.8044254948127</v>
      </c>
      <c r="D104" s="178">
        <v>8493.9651340517557</v>
      </c>
      <c r="E104" s="178">
        <v>8656.6131002408711</v>
      </c>
      <c r="F104" s="178">
        <v>9151.6146029287302</v>
      </c>
      <c r="G104" s="178">
        <v>9804.9618542462358</v>
      </c>
      <c r="H104" s="178">
        <v>10487.576759737789</v>
      </c>
      <c r="I104" s="178">
        <v>10570.801509899929</v>
      </c>
      <c r="J104" s="178">
        <v>10324.90743096127</v>
      </c>
      <c r="K104" s="178">
        <v>10853.828244651393</v>
      </c>
      <c r="L104" s="178">
        <v>11608.080118607375</v>
      </c>
      <c r="M104" s="178"/>
      <c r="N104" s="178"/>
      <c r="O104" s="178"/>
      <c r="P104" s="178"/>
      <c r="Q104" s="178"/>
      <c r="R104" s="178"/>
      <c r="S104" s="178"/>
      <c r="V104" s="182" t="s">
        <v>2</v>
      </c>
      <c r="W104" s="182">
        <f t="shared" si="89"/>
        <v>3.8971076051755205E-2</v>
      </c>
      <c r="X104" s="182">
        <f t="shared" si="80"/>
        <v>2.2777262276790111E-2</v>
      </c>
      <c r="Y104" s="182">
        <f t="shared" si="81"/>
        <v>1.9148650085349495E-2</v>
      </c>
      <c r="Z104" s="182">
        <f t="shared" si="82"/>
        <v>5.7181890533387181E-2</v>
      </c>
      <c r="AA104" s="182">
        <f t="shared" si="83"/>
        <v>7.1391473490199031E-2</v>
      </c>
      <c r="AB104" s="182">
        <f t="shared" si="84"/>
        <v>6.9619333113053683E-2</v>
      </c>
      <c r="AC104" s="182">
        <f t="shared" si="85"/>
        <v>7.9355557598055348E-3</v>
      </c>
      <c r="AD104" s="182">
        <f t="shared" si="86"/>
        <v>-2.3261630511969389E-2</v>
      </c>
      <c r="AE104" s="182">
        <f t="shared" si="87"/>
        <v>5.1227656734630811E-2</v>
      </c>
      <c r="AF104" s="182">
        <f t="shared" si="88"/>
        <v>6.94917827106456E-2</v>
      </c>
      <c r="AG104" s="182"/>
      <c r="AH104" s="182"/>
      <c r="AI104" s="182"/>
      <c r="AJ104" s="182"/>
      <c r="AK104" s="182"/>
      <c r="AL104" s="182"/>
      <c r="AM104" s="182"/>
    </row>
    <row r="105" spans="1:39" ht="12" customHeight="1" x14ac:dyDescent="0.2">
      <c r="A105" s="207" t="s">
        <v>68</v>
      </c>
      <c r="B105" s="208">
        <v>131650.34352832573</v>
      </c>
      <c r="C105" s="208">
        <v>136521.40623887378</v>
      </c>
      <c r="D105" s="208">
        <v>137067.49186382929</v>
      </c>
      <c r="E105" s="208">
        <v>138849.36925805904</v>
      </c>
      <c r="F105" s="208">
        <v>149401.92132167154</v>
      </c>
      <c r="G105" s="208">
        <v>161503.47694872692</v>
      </c>
      <c r="H105" s="208">
        <v>164572.04301075271</v>
      </c>
      <c r="I105" s="208">
        <v>168357.2</v>
      </c>
      <c r="J105" s="208">
        <v>172845.2</v>
      </c>
      <c r="K105" s="208">
        <v>182175</v>
      </c>
      <c r="L105" s="208">
        <v>195012.2</v>
      </c>
      <c r="M105" s="208"/>
      <c r="N105" s="208"/>
      <c r="O105" s="208"/>
      <c r="P105" s="208"/>
      <c r="Q105" s="208"/>
      <c r="R105" s="208"/>
      <c r="S105" s="208"/>
      <c r="V105" s="209" t="s">
        <v>68</v>
      </c>
      <c r="W105" s="209">
        <f t="shared" si="89"/>
        <v>3.6999999999999922E-2</v>
      </c>
      <c r="X105" s="209">
        <f t="shared" si="80"/>
        <v>4.0000000000000036E-3</v>
      </c>
      <c r="Y105" s="209">
        <f t="shared" si="81"/>
        <v>1.2999999999999901E-2</v>
      </c>
      <c r="Z105" s="209">
        <f t="shared" si="82"/>
        <v>7.6000000000000068E-2</v>
      </c>
      <c r="AA105" s="209">
        <f t="shared" si="83"/>
        <v>8.0999999999999961E-2</v>
      </c>
      <c r="AB105" s="209">
        <f t="shared" si="84"/>
        <v>1.8999999999999906E-2</v>
      </c>
      <c r="AC105" s="209">
        <f t="shared" si="85"/>
        <v>2.2999999999999909E-2</v>
      </c>
      <c r="AD105" s="209">
        <f t="shared" si="86"/>
        <v>2.6657606565088976E-2</v>
      </c>
      <c r="AE105" s="209">
        <f t="shared" si="87"/>
        <v>5.3977778960595968E-2</v>
      </c>
      <c r="AF105" s="209">
        <f t="shared" si="88"/>
        <v>7.046630986688629E-2</v>
      </c>
      <c r="AG105" s="209"/>
      <c r="AH105" s="209"/>
      <c r="AI105" s="209"/>
      <c r="AJ105" s="209"/>
      <c r="AK105" s="209"/>
      <c r="AL105" s="209"/>
      <c r="AM105" s="209"/>
    </row>
    <row r="108" spans="1:39" ht="12" customHeight="1" x14ac:dyDescent="0.2">
      <c r="A108" s="3" t="s">
        <v>69</v>
      </c>
      <c r="V108" s="3" t="s">
        <v>69</v>
      </c>
    </row>
    <row r="109" spans="1:39" ht="12" customHeight="1" x14ac:dyDescent="0.2">
      <c r="A109" s="185" t="s">
        <v>67</v>
      </c>
      <c r="B109" s="186"/>
      <c r="C109" s="186"/>
      <c r="D109" s="186"/>
      <c r="E109" s="186"/>
      <c r="F109" s="186"/>
      <c r="G109" s="186"/>
      <c r="H109" s="186"/>
      <c r="I109" s="186"/>
      <c r="J109" s="186"/>
      <c r="K109" s="186"/>
      <c r="L109" s="186"/>
      <c r="M109" s="186"/>
      <c r="N109" s="186"/>
      <c r="O109" s="186"/>
      <c r="P109" s="186"/>
      <c r="Q109" s="186"/>
      <c r="R109" s="186"/>
      <c r="S109" s="186"/>
      <c r="V109" s="185" t="s">
        <v>124</v>
      </c>
      <c r="W109" s="186"/>
      <c r="X109" s="186"/>
      <c r="Y109" s="186"/>
      <c r="Z109" s="186"/>
      <c r="AA109" s="186"/>
      <c r="AB109" s="186"/>
      <c r="AC109" s="186"/>
      <c r="AD109" s="186"/>
      <c r="AE109" s="186"/>
      <c r="AF109" s="186"/>
      <c r="AG109" s="186"/>
      <c r="AH109" s="186"/>
      <c r="AI109" s="186"/>
      <c r="AJ109" s="186"/>
      <c r="AK109" s="186"/>
      <c r="AL109" s="186"/>
      <c r="AM109" s="186"/>
    </row>
    <row r="110" spans="1:39" ht="12" customHeight="1" x14ac:dyDescent="0.2">
      <c r="A110" s="187" t="str">
        <f t="shared" ref="A110:R110" si="90">A$5</f>
        <v>Province</v>
      </c>
      <c r="B110" s="188">
        <f t="shared" si="90"/>
        <v>1995</v>
      </c>
      <c r="C110" s="188">
        <f t="shared" si="90"/>
        <v>1996</v>
      </c>
      <c r="D110" s="188">
        <f t="shared" si="90"/>
        <v>1997</v>
      </c>
      <c r="E110" s="188">
        <f t="shared" si="90"/>
        <v>1998</v>
      </c>
      <c r="F110" s="188">
        <f t="shared" si="90"/>
        <v>1999</v>
      </c>
      <c r="G110" s="188">
        <f t="shared" si="90"/>
        <v>2000</v>
      </c>
      <c r="H110" s="188">
        <f t="shared" si="90"/>
        <v>2001</v>
      </c>
      <c r="I110" s="188">
        <f t="shared" si="90"/>
        <v>2002</v>
      </c>
      <c r="J110" s="188">
        <f t="shared" si="90"/>
        <v>2003</v>
      </c>
      <c r="K110" s="188">
        <f t="shared" si="90"/>
        <v>2004</v>
      </c>
      <c r="L110" s="188">
        <f t="shared" si="90"/>
        <v>2005</v>
      </c>
      <c r="M110" s="188"/>
      <c r="N110" s="188"/>
      <c r="O110" s="188"/>
      <c r="P110" s="188"/>
      <c r="Q110" s="188"/>
      <c r="R110" s="188"/>
      <c r="S110" s="188"/>
      <c r="V110" s="187" t="str">
        <f t="shared" ref="V110:AM110" si="91">V$5</f>
        <v>Province</v>
      </c>
      <c r="W110" s="188">
        <f t="shared" si="91"/>
        <v>1996</v>
      </c>
      <c r="X110" s="188">
        <f t="shared" si="91"/>
        <v>1997</v>
      </c>
      <c r="Y110" s="188">
        <f t="shared" si="91"/>
        <v>1998</v>
      </c>
      <c r="Z110" s="188">
        <f t="shared" si="91"/>
        <v>1999</v>
      </c>
      <c r="AA110" s="188">
        <f t="shared" si="91"/>
        <v>2000</v>
      </c>
      <c r="AB110" s="188">
        <f t="shared" si="91"/>
        <v>2001</v>
      </c>
      <c r="AC110" s="188">
        <f t="shared" si="91"/>
        <v>2002</v>
      </c>
      <c r="AD110" s="188">
        <f t="shared" si="91"/>
        <v>2003</v>
      </c>
      <c r="AE110" s="188">
        <f t="shared" si="91"/>
        <v>2004</v>
      </c>
      <c r="AF110" s="188">
        <f t="shared" si="91"/>
        <v>2005</v>
      </c>
      <c r="AG110" s="188"/>
      <c r="AH110" s="188"/>
      <c r="AI110" s="188"/>
      <c r="AJ110" s="188"/>
      <c r="AK110" s="188"/>
      <c r="AL110" s="188"/>
      <c r="AM110" s="188"/>
    </row>
    <row r="111" spans="1:39" ht="12" customHeight="1" x14ac:dyDescent="0.2">
      <c r="A111" s="178" t="s">
        <v>10</v>
      </c>
      <c r="B111" s="178">
        <v>10630.2103436127</v>
      </c>
      <c r="C111" s="178">
        <v>11220.599783243499</v>
      </c>
      <c r="D111" s="178">
        <v>12214.797984547115</v>
      </c>
      <c r="E111" s="178">
        <v>13197.185008765691</v>
      </c>
      <c r="F111" s="178">
        <v>14022.090679756138</v>
      </c>
      <c r="G111" s="178">
        <v>15126.426459122187</v>
      </c>
      <c r="H111" s="178">
        <v>15999.25548245641</v>
      </c>
      <c r="I111" s="178">
        <v>16888.117306181994</v>
      </c>
      <c r="J111" s="178">
        <v>18171.392501673799</v>
      </c>
      <c r="K111" s="178">
        <v>19168.008955161749</v>
      </c>
      <c r="L111" s="178">
        <v>20896.940363896632</v>
      </c>
      <c r="M111" s="178"/>
      <c r="N111" s="178"/>
      <c r="O111" s="178"/>
      <c r="P111" s="178"/>
      <c r="Q111" s="178"/>
      <c r="R111" s="178"/>
      <c r="S111" s="178"/>
      <c r="V111" s="182" t="s">
        <v>10</v>
      </c>
      <c r="W111" s="182">
        <f>C111/B111-1</f>
        <v>5.5538829481915464E-2</v>
      </c>
      <c r="X111" s="182">
        <f t="shared" ref="X111:X120" si="92">D111/C111-1</f>
        <v>8.8604728847768044E-2</v>
      </c>
      <c r="Y111" s="182">
        <f t="shared" ref="Y111:Y120" si="93">E111/D111-1</f>
        <v>8.042597392616635E-2</v>
      </c>
      <c r="Z111" s="182">
        <f t="shared" ref="Z111:Z120" si="94">F111/E111-1</f>
        <v>6.2506183738618271E-2</v>
      </c>
      <c r="AA111" s="182">
        <f t="shared" ref="AA111:AA120" si="95">G111/F111-1</f>
        <v>7.8756856205500991E-2</v>
      </c>
      <c r="AB111" s="182">
        <f t="shared" ref="AB111:AB120" si="96">H111/G111-1</f>
        <v>5.7702262044043717E-2</v>
      </c>
      <c r="AC111" s="182">
        <f t="shared" ref="AC111:AC120" si="97">I111/H111-1</f>
        <v>5.5556449154789966E-2</v>
      </c>
      <c r="AD111" s="182">
        <f t="shared" ref="AD111:AD120" si="98">J111/I111-1</f>
        <v>7.5986871255451005E-2</v>
      </c>
      <c r="AE111" s="182">
        <f t="shared" ref="AE111:AE120" si="99">K111/J111-1</f>
        <v>5.4845353948309139E-2</v>
      </c>
      <c r="AF111" s="182">
        <f t="shared" ref="AF111:AF120" si="100">L111/K111-1</f>
        <v>9.0198800135123047E-2</v>
      </c>
      <c r="AG111" s="182"/>
      <c r="AH111" s="182"/>
      <c r="AI111" s="182"/>
      <c r="AJ111" s="182"/>
      <c r="AK111" s="182"/>
      <c r="AL111" s="182"/>
      <c r="AM111" s="182"/>
    </row>
    <row r="112" spans="1:39" ht="12" customHeight="1" x14ac:dyDescent="0.2">
      <c r="A112" s="179" t="s">
        <v>9</v>
      </c>
      <c r="B112" s="179">
        <v>5903.3745719666931</v>
      </c>
      <c r="C112" s="179">
        <v>6307.8903906796759</v>
      </c>
      <c r="D112" s="179">
        <v>6702.4536811774815</v>
      </c>
      <c r="E112" s="179">
        <v>6866.5664952982142</v>
      </c>
      <c r="F112" s="179">
        <v>7199.6633328368007</v>
      </c>
      <c r="G112" s="179">
        <v>7571.1420685408211</v>
      </c>
      <c r="H112" s="179">
        <v>7927.2684325109658</v>
      </c>
      <c r="I112" s="179">
        <v>8788.1463887044374</v>
      </c>
      <c r="J112" s="179">
        <v>8972.3889437602847</v>
      </c>
      <c r="K112" s="179">
        <v>9240.9914219993298</v>
      </c>
      <c r="L112" s="179">
        <v>9799.3349177682358</v>
      </c>
      <c r="M112" s="179"/>
      <c r="N112" s="179"/>
      <c r="O112" s="179"/>
      <c r="P112" s="179"/>
      <c r="Q112" s="179"/>
      <c r="R112" s="179"/>
      <c r="S112" s="179"/>
      <c r="V112" s="183" t="s">
        <v>9</v>
      </c>
      <c r="W112" s="183">
        <f t="shared" ref="W112:W120" si="101">C112/B112-1</f>
        <v>6.8522810772317255E-2</v>
      </c>
      <c r="X112" s="183">
        <f t="shared" si="92"/>
        <v>6.2550752479909821E-2</v>
      </c>
      <c r="Y112" s="183">
        <f t="shared" si="93"/>
        <v>2.4485482769035949E-2</v>
      </c>
      <c r="Z112" s="183">
        <f t="shared" si="94"/>
        <v>4.8509955851540942E-2</v>
      </c>
      <c r="AA112" s="183">
        <f t="shared" si="95"/>
        <v>5.1596681473944805E-2</v>
      </c>
      <c r="AB112" s="183">
        <f t="shared" si="96"/>
        <v>4.7037337398528223E-2</v>
      </c>
      <c r="AC112" s="183">
        <f t="shared" si="97"/>
        <v>0.10859704872145826</v>
      </c>
      <c r="AD112" s="183">
        <f t="shared" si="98"/>
        <v>2.0964893722373201E-2</v>
      </c>
      <c r="AE112" s="183">
        <f t="shared" si="99"/>
        <v>2.9936562037453873E-2</v>
      </c>
      <c r="AF112" s="183">
        <f t="shared" si="100"/>
        <v>6.0420302354106781E-2</v>
      </c>
      <c r="AG112" s="183"/>
      <c r="AH112" s="183"/>
      <c r="AI112" s="183"/>
      <c r="AJ112" s="183"/>
      <c r="AK112" s="183"/>
      <c r="AL112" s="183"/>
      <c r="AM112" s="183"/>
    </row>
    <row r="113" spans="1:39" ht="12" customHeight="1" x14ac:dyDescent="0.2">
      <c r="A113" s="178" t="s">
        <v>8</v>
      </c>
      <c r="B113" s="178">
        <v>2008.2417438027726</v>
      </c>
      <c r="C113" s="178">
        <v>2142.1291913794475</v>
      </c>
      <c r="D113" s="178">
        <v>2150.4825323511122</v>
      </c>
      <c r="E113" s="178">
        <v>2196.2291565007563</v>
      </c>
      <c r="F113" s="178">
        <v>2245.6593072720198</v>
      </c>
      <c r="G113" s="178">
        <v>2339.1792223346274</v>
      </c>
      <c r="H113" s="178">
        <v>2246.2344730687118</v>
      </c>
      <c r="I113" s="178">
        <v>2470.6285022499133</v>
      </c>
      <c r="J113" s="178">
        <v>2613.4660409962084</v>
      </c>
      <c r="K113" s="178">
        <v>2727.9933792791371</v>
      </c>
      <c r="L113" s="178">
        <v>2930.3859028818943</v>
      </c>
      <c r="M113" s="178"/>
      <c r="N113" s="178"/>
      <c r="O113" s="178"/>
      <c r="P113" s="178"/>
      <c r="Q113" s="178"/>
      <c r="R113" s="178"/>
      <c r="S113" s="178"/>
      <c r="V113" s="182" t="s">
        <v>8</v>
      </c>
      <c r="W113" s="182">
        <f t="shared" si="101"/>
        <v>6.6668989423129821E-2</v>
      </c>
      <c r="X113" s="182">
        <f t="shared" si="92"/>
        <v>3.899550505768179E-3</v>
      </c>
      <c r="Y113" s="182">
        <f t="shared" si="93"/>
        <v>2.1272725289067873E-2</v>
      </c>
      <c r="Z113" s="182">
        <f t="shared" si="94"/>
        <v>2.2506827497919435E-2</v>
      </c>
      <c r="AA113" s="182">
        <f t="shared" si="95"/>
        <v>4.1644747606979449E-2</v>
      </c>
      <c r="AB113" s="182">
        <f t="shared" si="96"/>
        <v>-3.9733915374449924E-2</v>
      </c>
      <c r="AC113" s="182">
        <f t="shared" si="97"/>
        <v>9.9897865459541046E-2</v>
      </c>
      <c r="AD113" s="182">
        <f t="shared" si="98"/>
        <v>5.7814251967148511E-2</v>
      </c>
      <c r="AE113" s="182">
        <f t="shared" si="99"/>
        <v>4.3822011262588667E-2</v>
      </c>
      <c r="AF113" s="182">
        <f t="shared" si="100"/>
        <v>7.41909878301239E-2</v>
      </c>
      <c r="AG113" s="182"/>
      <c r="AH113" s="182"/>
      <c r="AI113" s="182"/>
      <c r="AJ113" s="182"/>
      <c r="AK113" s="182"/>
      <c r="AL113" s="182"/>
      <c r="AM113" s="182"/>
    </row>
    <row r="114" spans="1:39" ht="12" customHeight="1" x14ac:dyDescent="0.2">
      <c r="A114" s="179" t="s">
        <v>7</v>
      </c>
      <c r="B114" s="179">
        <v>4338.1330977862008</v>
      </c>
      <c r="C114" s="179">
        <v>4548.6113480359581</v>
      </c>
      <c r="D114" s="179">
        <v>4852.2750572736622</v>
      </c>
      <c r="E114" s="179">
        <v>5023.9578721043363</v>
      </c>
      <c r="F114" s="179">
        <v>5137.1673158208896</v>
      </c>
      <c r="G114" s="179">
        <v>5448.023631939569</v>
      </c>
      <c r="H114" s="179">
        <v>5638.5159038627135</v>
      </c>
      <c r="I114" s="179">
        <v>5962.2174227317373</v>
      </c>
      <c r="J114" s="179">
        <v>6091.4311920515938</v>
      </c>
      <c r="K114" s="179">
        <v>6236.7585904217449</v>
      </c>
      <c r="L114" s="179">
        <v>6447.3875855016049</v>
      </c>
      <c r="M114" s="179"/>
      <c r="N114" s="179"/>
      <c r="O114" s="179"/>
      <c r="P114" s="179"/>
      <c r="Q114" s="179"/>
      <c r="R114" s="179"/>
      <c r="S114" s="179"/>
      <c r="V114" s="183" t="s">
        <v>7</v>
      </c>
      <c r="W114" s="183">
        <f t="shared" si="101"/>
        <v>4.8518163344773102E-2</v>
      </c>
      <c r="X114" s="183">
        <f t="shared" si="92"/>
        <v>6.6759651683325982E-2</v>
      </c>
      <c r="Y114" s="183">
        <f t="shared" si="93"/>
        <v>3.538192142947838E-2</v>
      </c>
      <c r="Z114" s="183">
        <f t="shared" si="94"/>
        <v>2.2533915808719662E-2</v>
      </c>
      <c r="AA114" s="183">
        <f t="shared" si="95"/>
        <v>6.0511230607836808E-2</v>
      </c>
      <c r="AB114" s="183">
        <f t="shared" si="96"/>
        <v>3.4965390165777821E-2</v>
      </c>
      <c r="AC114" s="183">
        <f t="shared" si="97"/>
        <v>5.7408992789621971E-2</v>
      </c>
      <c r="AD114" s="183">
        <f t="shared" si="98"/>
        <v>2.1672099515729126E-2</v>
      </c>
      <c r="AE114" s="183">
        <f t="shared" si="99"/>
        <v>2.3857677085769469E-2</v>
      </c>
      <c r="AF114" s="183">
        <f t="shared" si="100"/>
        <v>3.3772189836454247E-2</v>
      </c>
      <c r="AG114" s="183"/>
      <c r="AH114" s="183"/>
      <c r="AI114" s="183"/>
      <c r="AJ114" s="183"/>
      <c r="AK114" s="183"/>
      <c r="AL114" s="183"/>
      <c r="AM114" s="183"/>
    </row>
    <row r="115" spans="1:39" ht="12" customHeight="1" x14ac:dyDescent="0.2">
      <c r="A115" s="178" t="s">
        <v>6</v>
      </c>
      <c r="B115" s="178">
        <v>17467.023398795438</v>
      </c>
      <c r="C115" s="178">
        <v>18247.309660732062</v>
      </c>
      <c r="D115" s="178">
        <v>19261.83887115393</v>
      </c>
      <c r="E115" s="178">
        <v>20134.139598731479</v>
      </c>
      <c r="F115" s="178">
        <v>20849.208160491682</v>
      </c>
      <c r="G115" s="178">
        <v>22194.910225900938</v>
      </c>
      <c r="H115" s="178">
        <v>23152.353905818603</v>
      </c>
      <c r="I115" s="178">
        <v>25318.289439162167</v>
      </c>
      <c r="J115" s="178">
        <v>27088.302520381265</v>
      </c>
      <c r="K115" s="178">
        <v>28301.561783112622</v>
      </c>
      <c r="L115" s="178">
        <v>29975.763066911662</v>
      </c>
      <c r="M115" s="178"/>
      <c r="N115" s="178"/>
      <c r="O115" s="178"/>
      <c r="P115" s="178"/>
      <c r="Q115" s="178"/>
      <c r="R115" s="178"/>
      <c r="S115" s="178"/>
      <c r="V115" s="182" t="s">
        <v>6</v>
      </c>
      <c r="W115" s="182">
        <f t="shared" si="101"/>
        <v>4.4671965229658772E-2</v>
      </c>
      <c r="X115" s="182">
        <f t="shared" si="92"/>
        <v>5.5598837816904112E-2</v>
      </c>
      <c r="Y115" s="182">
        <f t="shared" si="93"/>
        <v>4.5286472045194204E-2</v>
      </c>
      <c r="Z115" s="182">
        <f t="shared" si="94"/>
        <v>3.5515228165262869E-2</v>
      </c>
      <c r="AA115" s="182">
        <f t="shared" si="95"/>
        <v>6.4544516753365366E-2</v>
      </c>
      <c r="AB115" s="182">
        <f t="shared" si="96"/>
        <v>4.3137983896882393E-2</v>
      </c>
      <c r="AC115" s="182">
        <f t="shared" si="97"/>
        <v>9.355141780202425E-2</v>
      </c>
      <c r="AD115" s="182">
        <f t="shared" si="98"/>
        <v>6.9910452895022734E-2</v>
      </c>
      <c r="AE115" s="182">
        <f t="shared" si="99"/>
        <v>4.4789047295174633E-2</v>
      </c>
      <c r="AF115" s="182">
        <f t="shared" si="100"/>
        <v>5.915579135275939E-2</v>
      </c>
      <c r="AG115" s="182"/>
      <c r="AH115" s="182"/>
      <c r="AI115" s="182"/>
      <c r="AJ115" s="182"/>
      <c r="AK115" s="182"/>
      <c r="AL115" s="182"/>
      <c r="AM115" s="182"/>
    </row>
    <row r="116" spans="1:39" ht="12" customHeight="1" x14ac:dyDescent="0.2">
      <c r="A116" s="180" t="s">
        <v>12</v>
      </c>
      <c r="B116" s="179">
        <v>4556.9437316880594</v>
      </c>
      <c r="C116" s="179">
        <v>4942.104338904177</v>
      </c>
      <c r="D116" s="179">
        <v>5311.1177855931455</v>
      </c>
      <c r="E116" s="179">
        <v>5663.8244874623524</v>
      </c>
      <c r="F116" s="179">
        <v>5598.6915803878665</v>
      </c>
      <c r="G116" s="179">
        <v>5892.7647233634689</v>
      </c>
      <c r="H116" s="179">
        <v>6162.9135118259128</v>
      </c>
      <c r="I116" s="179">
        <v>6891.6249545620694</v>
      </c>
      <c r="J116" s="179">
        <v>7463.0277514308827</v>
      </c>
      <c r="K116" s="179">
        <v>7663.6354848797246</v>
      </c>
      <c r="L116" s="179">
        <v>7889.3973924380016</v>
      </c>
      <c r="M116" s="179"/>
      <c r="N116" s="179"/>
      <c r="O116" s="179"/>
      <c r="P116" s="179"/>
      <c r="Q116" s="179"/>
      <c r="R116" s="179"/>
      <c r="S116" s="179"/>
      <c r="V116" s="184" t="s">
        <v>12</v>
      </c>
      <c r="W116" s="183">
        <f t="shared" si="101"/>
        <v>8.4521694779285728E-2</v>
      </c>
      <c r="X116" s="183">
        <f t="shared" si="92"/>
        <v>7.4667271547486314E-2</v>
      </c>
      <c r="Y116" s="183">
        <f t="shared" si="93"/>
        <v>6.6409128192553624E-2</v>
      </c>
      <c r="Z116" s="183">
        <f t="shared" si="94"/>
        <v>-1.1499810281668577E-2</v>
      </c>
      <c r="AA116" s="183">
        <f t="shared" si="95"/>
        <v>5.2525333598610224E-2</v>
      </c>
      <c r="AB116" s="183">
        <f t="shared" si="96"/>
        <v>4.5844149757305885E-2</v>
      </c>
      <c r="AC116" s="183">
        <f t="shared" si="97"/>
        <v>0.11824138718446142</v>
      </c>
      <c r="AD116" s="183">
        <f t="shared" si="98"/>
        <v>8.2912636807166873E-2</v>
      </c>
      <c r="AE116" s="183">
        <f t="shared" si="99"/>
        <v>2.6880207354230912E-2</v>
      </c>
      <c r="AF116" s="183">
        <f t="shared" si="100"/>
        <v>2.9458852525502177E-2</v>
      </c>
      <c r="AG116" s="183"/>
      <c r="AH116" s="183"/>
      <c r="AI116" s="183"/>
      <c r="AJ116" s="183"/>
      <c r="AK116" s="183"/>
      <c r="AL116" s="183"/>
      <c r="AM116" s="183"/>
    </row>
    <row r="117" spans="1:39" ht="12" customHeight="1" x14ac:dyDescent="0.2">
      <c r="A117" s="178" t="s">
        <v>4</v>
      </c>
      <c r="B117" s="178">
        <v>22076.806416172825</v>
      </c>
      <c r="C117" s="178">
        <v>23390.600899299705</v>
      </c>
      <c r="D117" s="178">
        <v>25460.782312884516</v>
      </c>
      <c r="E117" s="178">
        <v>26818.741510918</v>
      </c>
      <c r="F117" s="178">
        <v>28629.288312237339</v>
      </c>
      <c r="G117" s="178">
        <v>32323.373803358008</v>
      </c>
      <c r="H117" s="178">
        <v>34465.250381316109</v>
      </c>
      <c r="I117" s="178">
        <v>37519.833020237624</v>
      </c>
      <c r="J117" s="178">
        <v>39912.191989146362</v>
      </c>
      <c r="K117" s="178">
        <v>42617.49760585303</v>
      </c>
      <c r="L117" s="178">
        <v>44448.823165542315</v>
      </c>
      <c r="M117" s="178"/>
      <c r="N117" s="178"/>
      <c r="O117" s="178"/>
      <c r="P117" s="178"/>
      <c r="Q117" s="178"/>
      <c r="R117" s="178"/>
      <c r="S117" s="178"/>
      <c r="V117" s="182" t="s">
        <v>4</v>
      </c>
      <c r="W117" s="182">
        <f t="shared" si="101"/>
        <v>5.9510169105094546E-2</v>
      </c>
      <c r="X117" s="182">
        <f t="shared" si="92"/>
        <v>8.8504841004182655E-2</v>
      </c>
      <c r="Y117" s="182">
        <f t="shared" si="93"/>
        <v>5.3335328873468368E-2</v>
      </c>
      <c r="Z117" s="182">
        <f t="shared" si="94"/>
        <v>6.7510505688056277E-2</v>
      </c>
      <c r="AA117" s="182">
        <f t="shared" si="95"/>
        <v>0.12903169128174463</v>
      </c>
      <c r="AB117" s="182">
        <f t="shared" si="96"/>
        <v>6.6264016590235508E-2</v>
      </c>
      <c r="AC117" s="182">
        <f t="shared" si="97"/>
        <v>8.8627896363040248E-2</v>
      </c>
      <c r="AD117" s="182">
        <f t="shared" si="98"/>
        <v>6.3762516416806525E-2</v>
      </c>
      <c r="AE117" s="182">
        <f t="shared" si="99"/>
        <v>6.7781434240503424E-2</v>
      </c>
      <c r="AF117" s="182">
        <f t="shared" si="100"/>
        <v>4.2971212824982397E-2</v>
      </c>
      <c r="AG117" s="182"/>
      <c r="AH117" s="182"/>
      <c r="AI117" s="182"/>
      <c r="AJ117" s="182"/>
      <c r="AK117" s="182"/>
      <c r="AL117" s="182"/>
      <c r="AM117" s="182"/>
    </row>
    <row r="118" spans="1:39" ht="12" customHeight="1" x14ac:dyDescent="0.2">
      <c r="A118" s="179" t="s">
        <v>3</v>
      </c>
      <c r="B118" s="179">
        <v>4410.7102619890084</v>
      </c>
      <c r="C118" s="179">
        <v>4799.436155782787</v>
      </c>
      <c r="D118" s="179">
        <v>5216.4559524619071</v>
      </c>
      <c r="E118" s="179">
        <v>5573.1511496982339</v>
      </c>
      <c r="F118" s="179">
        <v>5944.2789215857083</v>
      </c>
      <c r="G118" s="179">
        <v>6277.121725674584</v>
      </c>
      <c r="H118" s="179">
        <v>6521.6340705291441</v>
      </c>
      <c r="I118" s="179">
        <v>6959.2005336028506</v>
      </c>
      <c r="J118" s="179">
        <v>7674.610578904264</v>
      </c>
      <c r="K118" s="179">
        <v>7995.5683490566526</v>
      </c>
      <c r="L118" s="179">
        <v>8380.4838064156793</v>
      </c>
      <c r="M118" s="179"/>
      <c r="N118" s="179"/>
      <c r="O118" s="179"/>
      <c r="P118" s="179"/>
      <c r="Q118" s="179"/>
      <c r="R118" s="179"/>
      <c r="S118" s="179"/>
      <c r="V118" s="183" t="s">
        <v>3</v>
      </c>
      <c r="W118" s="183">
        <f t="shared" si="101"/>
        <v>8.8132266846855378E-2</v>
      </c>
      <c r="X118" s="183">
        <f t="shared" si="92"/>
        <v>8.6889330984569524E-2</v>
      </c>
      <c r="Y118" s="183">
        <f t="shared" si="93"/>
        <v>6.8378838139711462E-2</v>
      </c>
      <c r="Z118" s="183">
        <f t="shared" si="94"/>
        <v>6.6592088016053541E-2</v>
      </c>
      <c r="AA118" s="183">
        <f t="shared" si="95"/>
        <v>5.5993806562510073E-2</v>
      </c>
      <c r="AB118" s="183">
        <f t="shared" si="96"/>
        <v>3.8952939825025235E-2</v>
      </c>
      <c r="AC118" s="183">
        <f t="shared" si="97"/>
        <v>6.7094605177411282E-2</v>
      </c>
      <c r="AD118" s="183">
        <f t="shared" si="98"/>
        <v>0.10280060789267664</v>
      </c>
      <c r="AE118" s="183">
        <f t="shared" si="99"/>
        <v>4.1820723911989433E-2</v>
      </c>
      <c r="AF118" s="183">
        <f t="shared" si="100"/>
        <v>4.8141100238914269E-2</v>
      </c>
      <c r="AG118" s="183"/>
      <c r="AH118" s="183"/>
      <c r="AI118" s="183"/>
      <c r="AJ118" s="183"/>
      <c r="AK118" s="183"/>
      <c r="AL118" s="183"/>
      <c r="AM118" s="183"/>
    </row>
    <row r="119" spans="1:39" ht="12" customHeight="1" x14ac:dyDescent="0.2">
      <c r="A119" s="181" t="s">
        <v>2</v>
      </c>
      <c r="B119" s="178">
        <v>3577.8433130683738</v>
      </c>
      <c r="C119" s="178">
        <v>3943.7115388002449</v>
      </c>
      <c r="D119" s="178">
        <v>4417.4362740981187</v>
      </c>
      <c r="E119" s="178">
        <v>4821.0734358150166</v>
      </c>
      <c r="F119" s="178">
        <v>5364.1667200653119</v>
      </c>
      <c r="G119" s="178">
        <v>5701.478426467198</v>
      </c>
      <c r="H119" s="178">
        <v>6830.648119471165</v>
      </c>
      <c r="I119" s="178">
        <v>7950.94254997403</v>
      </c>
      <c r="J119" s="178">
        <v>8300.1880805882756</v>
      </c>
      <c r="K119" s="178">
        <v>8506.9847544356126</v>
      </c>
      <c r="L119" s="178">
        <v>8703.2807361105188</v>
      </c>
      <c r="M119" s="178"/>
      <c r="N119" s="178"/>
      <c r="O119" s="178"/>
      <c r="P119" s="178"/>
      <c r="Q119" s="178"/>
      <c r="R119" s="178"/>
      <c r="S119" s="178"/>
      <c r="V119" s="182" t="s">
        <v>2</v>
      </c>
      <c r="W119" s="182">
        <f t="shared" si="101"/>
        <v>0.10225943221032252</v>
      </c>
      <c r="X119" s="182">
        <f t="shared" si="92"/>
        <v>0.1201215480993294</v>
      </c>
      <c r="Y119" s="182">
        <f t="shared" si="93"/>
        <v>9.1373624127561559E-2</v>
      </c>
      <c r="Z119" s="182">
        <f t="shared" si="94"/>
        <v>0.11264986760328899</v>
      </c>
      <c r="AA119" s="182">
        <f t="shared" si="95"/>
        <v>6.2882405414457221E-2</v>
      </c>
      <c r="AB119" s="182">
        <f t="shared" si="96"/>
        <v>0.19804857767455131</v>
      </c>
      <c r="AC119" s="182">
        <f t="shared" si="97"/>
        <v>0.16400997546768648</v>
      </c>
      <c r="AD119" s="182">
        <f t="shared" si="98"/>
        <v>4.3925047680716256E-2</v>
      </c>
      <c r="AE119" s="182">
        <f t="shared" si="99"/>
        <v>2.4914697334506686E-2</v>
      </c>
      <c r="AF119" s="182">
        <f t="shared" si="100"/>
        <v>2.3074683608966806E-2</v>
      </c>
      <c r="AG119" s="182"/>
      <c r="AH119" s="182"/>
      <c r="AI119" s="182"/>
      <c r="AJ119" s="182"/>
      <c r="AK119" s="182"/>
      <c r="AL119" s="182"/>
      <c r="AM119" s="182"/>
    </row>
    <row r="120" spans="1:39" ht="12" customHeight="1" x14ac:dyDescent="0.2">
      <c r="A120" s="207" t="s">
        <v>68</v>
      </c>
      <c r="B120" s="208">
        <v>74969.254413377654</v>
      </c>
      <c r="C120" s="208">
        <v>79542.378932593681</v>
      </c>
      <c r="D120" s="208">
        <v>85587.599731470807</v>
      </c>
      <c r="E120" s="208">
        <v>90294.91771670169</v>
      </c>
      <c r="F120" s="208">
        <v>94990.253437970183</v>
      </c>
      <c r="G120" s="208">
        <v>102874.44447332171</v>
      </c>
      <c r="H120" s="208">
        <v>108944.03669724769</v>
      </c>
      <c r="I120" s="208">
        <v>118749</v>
      </c>
      <c r="J120" s="208">
        <v>126287</v>
      </c>
      <c r="K120" s="208">
        <v>132459</v>
      </c>
      <c r="L120" s="208">
        <v>139471.79999999999</v>
      </c>
      <c r="M120" s="208"/>
      <c r="N120" s="208"/>
      <c r="O120" s="208"/>
      <c r="P120" s="208"/>
      <c r="Q120" s="208"/>
      <c r="R120" s="208"/>
      <c r="S120" s="208"/>
      <c r="V120" s="209" t="s">
        <v>68</v>
      </c>
      <c r="W120" s="209">
        <f t="shared" si="101"/>
        <v>6.0999999999999943E-2</v>
      </c>
      <c r="X120" s="209">
        <f t="shared" si="92"/>
        <v>7.6000000000000068E-2</v>
      </c>
      <c r="Y120" s="209">
        <f t="shared" si="93"/>
        <v>5.4999999999999938E-2</v>
      </c>
      <c r="Z120" s="209">
        <f t="shared" si="94"/>
        <v>5.2000000000000046E-2</v>
      </c>
      <c r="AA120" s="209">
        <f t="shared" si="95"/>
        <v>8.2999999999999963E-2</v>
      </c>
      <c r="AB120" s="209">
        <f t="shared" si="96"/>
        <v>5.8999999999999941E-2</v>
      </c>
      <c r="AC120" s="209">
        <f t="shared" si="97"/>
        <v>9.000000000000008E-2</v>
      </c>
      <c r="AD120" s="209">
        <f t="shared" si="98"/>
        <v>6.3478429292036065E-2</v>
      </c>
      <c r="AE120" s="209">
        <f t="shared" si="99"/>
        <v>4.8872805593608293E-2</v>
      </c>
      <c r="AF120" s="209">
        <f t="shared" si="100"/>
        <v>5.2943174869204634E-2</v>
      </c>
      <c r="AG120" s="209"/>
      <c r="AH120" s="209"/>
      <c r="AI120" s="209"/>
      <c r="AJ120" s="209"/>
      <c r="AK120" s="209"/>
      <c r="AL120" s="209"/>
      <c r="AM120" s="209"/>
    </row>
    <row r="123" spans="1:39" ht="12" customHeight="1" x14ac:dyDescent="0.2">
      <c r="A123" s="3" t="s">
        <v>70</v>
      </c>
      <c r="V123" s="3" t="s">
        <v>70</v>
      </c>
    </row>
    <row r="124" spans="1:39" ht="12" customHeight="1" x14ac:dyDescent="0.2">
      <c r="A124" s="185" t="s">
        <v>67</v>
      </c>
      <c r="B124" s="186"/>
      <c r="C124" s="186"/>
      <c r="D124" s="186"/>
      <c r="E124" s="186"/>
      <c r="F124" s="186"/>
      <c r="G124" s="186"/>
      <c r="H124" s="186"/>
      <c r="I124" s="186"/>
      <c r="J124" s="186"/>
      <c r="K124" s="186"/>
      <c r="L124" s="186"/>
      <c r="M124" s="186"/>
      <c r="N124" s="186"/>
      <c r="O124" s="186"/>
      <c r="P124" s="186"/>
      <c r="Q124" s="186"/>
      <c r="R124" s="186"/>
      <c r="S124" s="186"/>
      <c r="V124" s="185" t="s">
        <v>124</v>
      </c>
      <c r="W124" s="186"/>
      <c r="X124" s="186"/>
      <c r="Y124" s="186"/>
      <c r="Z124" s="186"/>
      <c r="AA124" s="186"/>
      <c r="AB124" s="186"/>
      <c r="AC124" s="186"/>
      <c r="AD124" s="186"/>
      <c r="AE124" s="186"/>
      <c r="AF124" s="186"/>
      <c r="AG124" s="186"/>
      <c r="AH124" s="186"/>
      <c r="AI124" s="186"/>
      <c r="AJ124" s="186"/>
      <c r="AK124" s="186"/>
      <c r="AL124" s="186"/>
      <c r="AM124" s="186"/>
    </row>
    <row r="125" spans="1:39" ht="12" customHeight="1" x14ac:dyDescent="0.2">
      <c r="A125" s="187" t="str">
        <f t="shared" ref="A125:R125" si="102">A$5</f>
        <v>Province</v>
      </c>
      <c r="B125" s="188">
        <f t="shared" si="102"/>
        <v>1995</v>
      </c>
      <c r="C125" s="188">
        <f t="shared" si="102"/>
        <v>1996</v>
      </c>
      <c r="D125" s="188">
        <f t="shared" si="102"/>
        <v>1997</v>
      </c>
      <c r="E125" s="188">
        <f t="shared" si="102"/>
        <v>1998</v>
      </c>
      <c r="F125" s="188">
        <f t="shared" si="102"/>
        <v>1999</v>
      </c>
      <c r="G125" s="188">
        <f t="shared" si="102"/>
        <v>2000</v>
      </c>
      <c r="H125" s="188">
        <f t="shared" si="102"/>
        <v>2001</v>
      </c>
      <c r="I125" s="188">
        <f t="shared" si="102"/>
        <v>2002</v>
      </c>
      <c r="J125" s="188">
        <f t="shared" si="102"/>
        <v>2003</v>
      </c>
      <c r="K125" s="188">
        <f t="shared" si="102"/>
        <v>2004</v>
      </c>
      <c r="L125" s="188">
        <f t="shared" si="102"/>
        <v>2005</v>
      </c>
      <c r="M125" s="188"/>
      <c r="N125" s="188"/>
      <c r="O125" s="188"/>
      <c r="P125" s="188"/>
      <c r="Q125" s="188"/>
      <c r="R125" s="188"/>
      <c r="S125" s="188"/>
      <c r="V125" s="187" t="str">
        <f t="shared" ref="V125:AM125" si="103">V$5</f>
        <v>Province</v>
      </c>
      <c r="W125" s="188">
        <f t="shared" si="103"/>
        <v>1996</v>
      </c>
      <c r="X125" s="188">
        <f t="shared" si="103"/>
        <v>1997</v>
      </c>
      <c r="Y125" s="188">
        <f t="shared" si="103"/>
        <v>1998</v>
      </c>
      <c r="Z125" s="188">
        <f t="shared" si="103"/>
        <v>1999</v>
      </c>
      <c r="AA125" s="188">
        <f t="shared" si="103"/>
        <v>2000</v>
      </c>
      <c r="AB125" s="188">
        <f t="shared" si="103"/>
        <v>2001</v>
      </c>
      <c r="AC125" s="188">
        <f t="shared" si="103"/>
        <v>2002</v>
      </c>
      <c r="AD125" s="188">
        <f t="shared" si="103"/>
        <v>2003</v>
      </c>
      <c r="AE125" s="188">
        <f t="shared" si="103"/>
        <v>2004</v>
      </c>
      <c r="AF125" s="188">
        <f t="shared" si="103"/>
        <v>2005</v>
      </c>
      <c r="AG125" s="188"/>
      <c r="AH125" s="188"/>
      <c r="AI125" s="188"/>
      <c r="AJ125" s="188"/>
      <c r="AK125" s="188"/>
      <c r="AL125" s="188"/>
      <c r="AM125" s="188"/>
    </row>
    <row r="126" spans="1:39" ht="12" customHeight="1" x14ac:dyDescent="0.2">
      <c r="A126" s="178" t="s">
        <v>10</v>
      </c>
      <c r="B126" s="178">
        <v>36205.903042058468</v>
      </c>
      <c r="C126" s="178">
        <v>38571.084895606582</v>
      </c>
      <c r="D126" s="178">
        <v>39894.440623804185</v>
      </c>
      <c r="E126" s="178">
        <v>39385.266370401543</v>
      </c>
      <c r="F126" s="178">
        <v>41820.595183209749</v>
      </c>
      <c r="G126" s="178">
        <v>43491.978579511546</v>
      </c>
      <c r="H126" s="178">
        <v>47797.713472562871</v>
      </c>
      <c r="I126" s="178">
        <v>50309.964447779479</v>
      </c>
      <c r="J126" s="178">
        <v>53629.216499876704</v>
      </c>
      <c r="K126" s="178">
        <v>57855.535394973784</v>
      </c>
      <c r="L126" s="178">
        <v>60410.870383756373</v>
      </c>
      <c r="M126" s="178"/>
      <c r="N126" s="178"/>
      <c r="O126" s="178"/>
      <c r="P126" s="178"/>
      <c r="Q126" s="178"/>
      <c r="R126" s="178"/>
      <c r="S126" s="178"/>
      <c r="V126" s="182" t="s">
        <v>10</v>
      </c>
      <c r="W126" s="182">
        <f>C126/B126-1</f>
        <v>6.5325862768858656E-2</v>
      </c>
      <c r="X126" s="182">
        <f t="shared" ref="X126:X135" si="104">D126/C126-1</f>
        <v>3.4309528284705904E-2</v>
      </c>
      <c r="Y126" s="182">
        <f t="shared" ref="Y126:Y135" si="105">E126/D126-1</f>
        <v>-1.2763037792760223E-2</v>
      </c>
      <c r="Z126" s="182">
        <f t="shared" ref="Z126:Z135" si="106">F126/E126-1</f>
        <v>6.1833498595768921E-2</v>
      </c>
      <c r="AA126" s="182">
        <f t="shared" ref="AA126:AA135" si="107">G126/F126-1</f>
        <v>3.9965557376209437E-2</v>
      </c>
      <c r="AB126" s="182">
        <f t="shared" ref="AB126:AB135" si="108">H126/G126-1</f>
        <v>9.9000667104156337E-2</v>
      </c>
      <c r="AC126" s="182">
        <f t="shared" ref="AC126:AC135" si="109">I126/H126-1</f>
        <v>5.2560066009406547E-2</v>
      </c>
      <c r="AD126" s="182">
        <f t="shared" ref="AD126:AD135" si="110">J126/I126-1</f>
        <v>6.5976036527366722E-2</v>
      </c>
      <c r="AE126" s="182">
        <f t="shared" ref="AE126:AE135" si="111">K126/J126-1</f>
        <v>7.8806277080456733E-2</v>
      </c>
      <c r="AF126" s="182">
        <f t="shared" ref="AF126:AF135" si="112">L126/K126-1</f>
        <v>4.4167510875797511E-2</v>
      </c>
      <c r="AG126" s="182"/>
      <c r="AH126" s="182"/>
      <c r="AI126" s="182"/>
      <c r="AJ126" s="182"/>
      <c r="AK126" s="182"/>
      <c r="AL126" s="182"/>
      <c r="AM126" s="182"/>
    </row>
    <row r="127" spans="1:39" ht="12" customHeight="1" x14ac:dyDescent="0.2">
      <c r="A127" s="179" t="s">
        <v>9</v>
      </c>
      <c r="B127" s="179">
        <v>16185.912848372118</v>
      </c>
      <c r="C127" s="179">
        <v>17156.565173238079</v>
      </c>
      <c r="D127" s="179">
        <v>17654.047619613186</v>
      </c>
      <c r="E127" s="179">
        <v>17478.230322616386</v>
      </c>
      <c r="F127" s="179">
        <v>17337.664307955227</v>
      </c>
      <c r="G127" s="179">
        <v>17164.370600228001</v>
      </c>
      <c r="H127" s="179">
        <v>18795.127022474164</v>
      </c>
      <c r="I127" s="179">
        <v>19469.080891870832</v>
      </c>
      <c r="J127" s="179">
        <v>20624.20959723847</v>
      </c>
      <c r="K127" s="179">
        <v>22064.913377811365</v>
      </c>
      <c r="L127" s="179">
        <v>23619.714998655236</v>
      </c>
      <c r="M127" s="179"/>
      <c r="N127" s="179"/>
      <c r="O127" s="179"/>
      <c r="P127" s="179"/>
      <c r="Q127" s="179"/>
      <c r="R127" s="179"/>
      <c r="S127" s="179"/>
      <c r="V127" s="183" t="s">
        <v>9</v>
      </c>
      <c r="W127" s="183">
        <f t="shared" ref="W127:W135" si="113">C127/B127-1</f>
        <v>5.996895781899525E-2</v>
      </c>
      <c r="X127" s="183">
        <f t="shared" si="104"/>
        <v>2.8996622654464232E-2</v>
      </c>
      <c r="Y127" s="183">
        <f t="shared" si="105"/>
        <v>-9.9590360683898815E-3</v>
      </c>
      <c r="Z127" s="183">
        <f t="shared" si="106"/>
        <v>-8.0423482278563219E-3</v>
      </c>
      <c r="AA127" s="183">
        <f t="shared" si="107"/>
        <v>-9.9952164633682061E-3</v>
      </c>
      <c r="AB127" s="183">
        <f t="shared" si="108"/>
        <v>9.5008227229986586E-2</v>
      </c>
      <c r="AC127" s="183">
        <f t="shared" si="109"/>
        <v>3.5857904476558788E-2</v>
      </c>
      <c r="AD127" s="183">
        <f t="shared" si="110"/>
        <v>5.9331445165958119E-2</v>
      </c>
      <c r="AE127" s="183">
        <f t="shared" si="111"/>
        <v>6.9854981534215987E-2</v>
      </c>
      <c r="AF127" s="183">
        <f t="shared" si="112"/>
        <v>7.0464886683280215E-2</v>
      </c>
      <c r="AG127" s="183"/>
      <c r="AH127" s="183"/>
      <c r="AI127" s="183"/>
      <c r="AJ127" s="183"/>
      <c r="AK127" s="183"/>
      <c r="AL127" s="183"/>
      <c r="AM127" s="183"/>
    </row>
    <row r="128" spans="1:39" ht="12" customHeight="1" x14ac:dyDescent="0.2">
      <c r="A128" s="178" t="s">
        <v>8</v>
      </c>
      <c r="B128" s="178">
        <v>3218.3298422875996</v>
      </c>
      <c r="C128" s="178">
        <v>3159.6794113148826</v>
      </c>
      <c r="D128" s="178">
        <v>3232.1136431454547</v>
      </c>
      <c r="E128" s="178">
        <v>3221.5969373635544</v>
      </c>
      <c r="F128" s="178">
        <v>3502.0882623753978</v>
      </c>
      <c r="G128" s="178">
        <v>3245.612328865212</v>
      </c>
      <c r="H128" s="178">
        <v>3557.463931828755</v>
      </c>
      <c r="I128" s="178">
        <v>3594.904746969959</v>
      </c>
      <c r="J128" s="178">
        <v>3488.6292305085162</v>
      </c>
      <c r="K128" s="178">
        <v>3764.4416468830641</v>
      </c>
      <c r="L128" s="178">
        <v>4137.9380566093805</v>
      </c>
      <c r="M128" s="178"/>
      <c r="N128" s="178"/>
      <c r="O128" s="178"/>
      <c r="P128" s="178"/>
      <c r="Q128" s="178"/>
      <c r="R128" s="178"/>
      <c r="S128" s="178"/>
      <c r="V128" s="182" t="s">
        <v>8</v>
      </c>
      <c r="W128" s="182">
        <f t="shared" si="113"/>
        <v>-1.8223871960565741E-2</v>
      </c>
      <c r="X128" s="182">
        <f t="shared" si="104"/>
        <v>2.2924551007036831E-2</v>
      </c>
      <c r="Y128" s="182">
        <f t="shared" si="105"/>
        <v>-3.253816834133838E-3</v>
      </c>
      <c r="Z128" s="182">
        <f t="shared" si="106"/>
        <v>8.7065927384878838E-2</v>
      </c>
      <c r="AA128" s="182">
        <f t="shared" si="107"/>
        <v>-7.3235142662059327E-2</v>
      </c>
      <c r="AB128" s="182">
        <f t="shared" si="108"/>
        <v>9.6084057911062448E-2</v>
      </c>
      <c r="AC128" s="182">
        <f t="shared" si="109"/>
        <v>1.0524580391727767E-2</v>
      </c>
      <c r="AD128" s="182">
        <f t="shared" si="110"/>
        <v>-2.9562818472734009E-2</v>
      </c>
      <c r="AE128" s="182">
        <f t="shared" si="111"/>
        <v>7.9060398268331999E-2</v>
      </c>
      <c r="AF128" s="182">
        <f t="shared" si="112"/>
        <v>9.9216947627696506E-2</v>
      </c>
      <c r="AG128" s="182"/>
      <c r="AH128" s="182"/>
      <c r="AI128" s="182"/>
      <c r="AJ128" s="182"/>
      <c r="AK128" s="182"/>
      <c r="AL128" s="182"/>
      <c r="AM128" s="182"/>
    </row>
    <row r="129" spans="1:39" ht="12" customHeight="1" x14ac:dyDescent="0.2">
      <c r="A129" s="179" t="s">
        <v>7</v>
      </c>
      <c r="B129" s="179">
        <v>9060.0696970162426</v>
      </c>
      <c r="C129" s="179">
        <v>9122.9464980528319</v>
      </c>
      <c r="D129" s="179">
        <v>9415.0833057573072</v>
      </c>
      <c r="E129" s="179">
        <v>9566.4386576435991</v>
      </c>
      <c r="F129" s="179">
        <v>10016.271416692916</v>
      </c>
      <c r="G129" s="179">
        <v>9786.3961908628662</v>
      </c>
      <c r="H129" s="179">
        <v>10716.01018042949</v>
      </c>
      <c r="I129" s="179">
        <v>11076.07115784855</v>
      </c>
      <c r="J129" s="179">
        <v>11314.497186394992</v>
      </c>
      <c r="K129" s="179">
        <v>12207.147311586144</v>
      </c>
      <c r="L129" s="179">
        <v>12830.692478189028</v>
      </c>
      <c r="M129" s="179"/>
      <c r="N129" s="179"/>
      <c r="O129" s="179"/>
      <c r="P129" s="179"/>
      <c r="Q129" s="179"/>
      <c r="R129" s="179"/>
      <c r="S129" s="179"/>
      <c r="V129" s="183" t="s">
        <v>7</v>
      </c>
      <c r="W129" s="183">
        <f t="shared" si="113"/>
        <v>6.939990876372315E-3</v>
      </c>
      <c r="X129" s="183">
        <f t="shared" si="104"/>
        <v>3.2022198942724067E-2</v>
      </c>
      <c r="Y129" s="183">
        <f t="shared" si="105"/>
        <v>1.6075837777636881E-2</v>
      </c>
      <c r="Z129" s="183">
        <f t="shared" si="106"/>
        <v>4.7021966600904408E-2</v>
      </c>
      <c r="AA129" s="183">
        <f t="shared" si="107"/>
        <v>-2.295017938980215E-2</v>
      </c>
      <c r="AB129" s="183">
        <f t="shared" si="108"/>
        <v>9.4990430740435894E-2</v>
      </c>
      <c r="AC129" s="183">
        <f t="shared" si="109"/>
        <v>3.3600283254362262E-2</v>
      </c>
      <c r="AD129" s="183">
        <f t="shared" si="110"/>
        <v>2.1526227589960145E-2</v>
      </c>
      <c r="AE129" s="183">
        <f t="shared" si="111"/>
        <v>7.8894369805890374E-2</v>
      </c>
      <c r="AF129" s="183">
        <f t="shared" si="112"/>
        <v>5.1080334388285742E-2</v>
      </c>
      <c r="AG129" s="183"/>
      <c r="AH129" s="183"/>
      <c r="AI129" s="183"/>
      <c r="AJ129" s="183"/>
      <c r="AK129" s="183"/>
      <c r="AL129" s="183"/>
      <c r="AM129" s="183"/>
    </row>
    <row r="130" spans="1:39" ht="12" customHeight="1" x14ac:dyDescent="0.2">
      <c r="A130" s="178" t="s">
        <v>6</v>
      </c>
      <c r="B130" s="178">
        <v>24397.324212408777</v>
      </c>
      <c r="C130" s="178">
        <v>26067.428839233598</v>
      </c>
      <c r="D130" s="178">
        <v>27172.627623570668</v>
      </c>
      <c r="E130" s="178">
        <v>27832.072652639665</v>
      </c>
      <c r="F130" s="178">
        <v>29524.633719010606</v>
      </c>
      <c r="G130" s="178">
        <v>29876.959663353409</v>
      </c>
      <c r="H130" s="178">
        <v>31579.968582335245</v>
      </c>
      <c r="I130" s="178">
        <v>33176.268804308085</v>
      </c>
      <c r="J130" s="178">
        <v>35030.69232816506</v>
      </c>
      <c r="K130" s="178">
        <v>37561.686885942479</v>
      </c>
      <c r="L130" s="178">
        <v>41534.132334018468</v>
      </c>
      <c r="M130" s="178"/>
      <c r="N130" s="178"/>
      <c r="O130" s="178"/>
      <c r="P130" s="178"/>
      <c r="Q130" s="178"/>
      <c r="R130" s="178"/>
      <c r="S130" s="178"/>
      <c r="V130" s="182" t="s">
        <v>6</v>
      </c>
      <c r="W130" s="182">
        <f t="shared" si="113"/>
        <v>6.8454417881424368E-2</v>
      </c>
      <c r="X130" s="182">
        <f t="shared" si="104"/>
        <v>4.2397690664207621E-2</v>
      </c>
      <c r="Y130" s="182">
        <f t="shared" si="105"/>
        <v>2.4268725064224839E-2</v>
      </c>
      <c r="Z130" s="182">
        <f t="shared" si="106"/>
        <v>6.0813331708891472E-2</v>
      </c>
      <c r="AA130" s="182">
        <f t="shared" si="107"/>
        <v>1.1933287562376993E-2</v>
      </c>
      <c r="AB130" s="182">
        <f t="shared" si="108"/>
        <v>5.7000743655677866E-2</v>
      </c>
      <c r="AC130" s="182">
        <f t="shared" si="109"/>
        <v>5.0547872389770321E-2</v>
      </c>
      <c r="AD130" s="182">
        <f t="shared" si="110"/>
        <v>5.5896084481211084E-2</v>
      </c>
      <c r="AE130" s="182">
        <f t="shared" si="111"/>
        <v>7.2250771810823622E-2</v>
      </c>
      <c r="AF130" s="182">
        <f t="shared" si="112"/>
        <v>0.10575790858750489</v>
      </c>
      <c r="AG130" s="182"/>
      <c r="AH130" s="182"/>
      <c r="AI130" s="182"/>
      <c r="AJ130" s="182"/>
      <c r="AK130" s="182"/>
      <c r="AL130" s="182"/>
      <c r="AM130" s="182"/>
    </row>
    <row r="131" spans="1:39" ht="12" customHeight="1" x14ac:dyDescent="0.2">
      <c r="A131" s="180" t="s">
        <v>12</v>
      </c>
      <c r="B131" s="179">
        <v>9054.5079888270448</v>
      </c>
      <c r="C131" s="179">
        <v>9199.3316956490744</v>
      </c>
      <c r="D131" s="179">
        <v>9337.1870314615189</v>
      </c>
      <c r="E131" s="179">
        <v>9504.7713919483758</v>
      </c>
      <c r="F131" s="179">
        <v>9884.7521756909264</v>
      </c>
      <c r="G131" s="179">
        <v>9351.3357008210041</v>
      </c>
      <c r="H131" s="179">
        <v>9978.3563826067057</v>
      </c>
      <c r="I131" s="179">
        <v>10208.089186121755</v>
      </c>
      <c r="J131" s="179">
        <v>10709.110394336756</v>
      </c>
      <c r="K131" s="179">
        <v>11564.089961504676</v>
      </c>
      <c r="L131" s="179">
        <v>13117.139440113519</v>
      </c>
      <c r="M131" s="179"/>
      <c r="N131" s="179"/>
      <c r="O131" s="179"/>
      <c r="P131" s="179"/>
      <c r="Q131" s="179"/>
      <c r="R131" s="179"/>
      <c r="S131" s="179"/>
      <c r="V131" s="184" t="s">
        <v>12</v>
      </c>
      <c r="W131" s="183">
        <f t="shared" si="113"/>
        <v>1.5994652277157018E-2</v>
      </c>
      <c r="X131" s="183">
        <f t="shared" si="104"/>
        <v>1.4985364195275741E-2</v>
      </c>
      <c r="Y131" s="183">
        <f t="shared" si="105"/>
        <v>1.7948056510187049E-2</v>
      </c>
      <c r="Z131" s="183">
        <f t="shared" si="106"/>
        <v>3.9977898265332046E-2</v>
      </c>
      <c r="AA131" s="183">
        <f t="shared" si="107"/>
        <v>-5.3963565842523264E-2</v>
      </c>
      <c r="AB131" s="183">
        <f t="shared" si="108"/>
        <v>6.7051456802117881E-2</v>
      </c>
      <c r="AC131" s="183">
        <f t="shared" si="109"/>
        <v>2.3023110691405835E-2</v>
      </c>
      <c r="AD131" s="183">
        <f t="shared" si="110"/>
        <v>4.9080802398959955E-2</v>
      </c>
      <c r="AE131" s="183">
        <f t="shared" si="111"/>
        <v>7.9836656424800312E-2</v>
      </c>
      <c r="AF131" s="183">
        <f t="shared" si="112"/>
        <v>0.1342993252196012</v>
      </c>
      <c r="AG131" s="183"/>
      <c r="AH131" s="183"/>
      <c r="AI131" s="183"/>
      <c r="AJ131" s="183"/>
      <c r="AK131" s="183"/>
      <c r="AL131" s="183"/>
      <c r="AM131" s="183"/>
    </row>
    <row r="132" spans="1:39" ht="12" customHeight="1" x14ac:dyDescent="0.2">
      <c r="A132" s="178" t="s">
        <v>4</v>
      </c>
      <c r="B132" s="178">
        <v>57868.970394362768</v>
      </c>
      <c r="C132" s="178">
        <v>63146.372144427347</v>
      </c>
      <c r="D132" s="178">
        <v>67766.363476924264</v>
      </c>
      <c r="E132" s="178">
        <v>71770.552839138836</v>
      </c>
      <c r="F132" s="178">
        <v>76718.430022648783</v>
      </c>
      <c r="G132" s="178">
        <v>83848.68970975047</v>
      </c>
      <c r="H132" s="178">
        <v>90669.137438911101</v>
      </c>
      <c r="I132" s="178">
        <v>99676.300226319698</v>
      </c>
      <c r="J132" s="178">
        <v>103546.46000418214</v>
      </c>
      <c r="K132" s="178">
        <v>110260.40230446713</v>
      </c>
      <c r="L132" s="178">
        <v>113555.81581405473</v>
      </c>
      <c r="M132" s="178"/>
      <c r="N132" s="178"/>
      <c r="O132" s="178"/>
      <c r="P132" s="178"/>
      <c r="Q132" s="178"/>
      <c r="R132" s="178"/>
      <c r="S132" s="178"/>
      <c r="V132" s="182" t="s">
        <v>4</v>
      </c>
      <c r="W132" s="182">
        <f t="shared" si="113"/>
        <v>9.1195708409885112E-2</v>
      </c>
      <c r="X132" s="182">
        <f t="shared" si="104"/>
        <v>7.3163210737271722E-2</v>
      </c>
      <c r="Y132" s="182">
        <f t="shared" si="105"/>
        <v>5.9088154606054211E-2</v>
      </c>
      <c r="Z132" s="182">
        <f t="shared" si="106"/>
        <v>6.8940212772218068E-2</v>
      </c>
      <c r="AA132" s="182">
        <f t="shared" si="107"/>
        <v>9.2940636102650798E-2</v>
      </c>
      <c r="AB132" s="182">
        <f t="shared" si="108"/>
        <v>8.1342329293041971E-2</v>
      </c>
      <c r="AC132" s="182">
        <f t="shared" si="109"/>
        <v>9.934100005613522E-2</v>
      </c>
      <c r="AD132" s="182">
        <f t="shared" si="110"/>
        <v>3.8827281601294006E-2</v>
      </c>
      <c r="AE132" s="182">
        <f t="shared" si="111"/>
        <v>6.4839901818119383E-2</v>
      </c>
      <c r="AF132" s="182">
        <f t="shared" si="112"/>
        <v>2.9887552019697949E-2</v>
      </c>
      <c r="AG132" s="182"/>
      <c r="AH132" s="182"/>
      <c r="AI132" s="182"/>
      <c r="AJ132" s="182"/>
      <c r="AK132" s="182"/>
      <c r="AL132" s="182"/>
      <c r="AM132" s="182"/>
    </row>
    <row r="133" spans="1:39" ht="12" customHeight="1" x14ac:dyDescent="0.2">
      <c r="A133" s="179" t="s">
        <v>3</v>
      </c>
      <c r="B133" s="179">
        <v>6995.9905265773186</v>
      </c>
      <c r="C133" s="179">
        <v>7855.8635242296968</v>
      </c>
      <c r="D133" s="179">
        <v>8193.9979673977396</v>
      </c>
      <c r="E133" s="179">
        <v>8366.4806574441754</v>
      </c>
      <c r="F133" s="179">
        <v>8700.6661610614428</v>
      </c>
      <c r="G133" s="179">
        <v>8186.9815714615561</v>
      </c>
      <c r="H133" s="179">
        <v>8677.8250964846011</v>
      </c>
      <c r="I133" s="179">
        <v>8813.3429471186864</v>
      </c>
      <c r="J133" s="179">
        <v>9207.9636275225439</v>
      </c>
      <c r="K133" s="179">
        <v>10010.980891357023</v>
      </c>
      <c r="L133" s="179">
        <v>10801.976561094873</v>
      </c>
      <c r="M133" s="179"/>
      <c r="N133" s="179"/>
      <c r="O133" s="179"/>
      <c r="P133" s="179"/>
      <c r="Q133" s="179"/>
      <c r="R133" s="179"/>
      <c r="S133" s="179"/>
      <c r="V133" s="183" t="s">
        <v>3</v>
      </c>
      <c r="W133" s="183">
        <f t="shared" si="113"/>
        <v>0.12290939994640881</v>
      </c>
      <c r="X133" s="183">
        <f t="shared" si="104"/>
        <v>4.3042301094607938E-2</v>
      </c>
      <c r="Y133" s="183">
        <f t="shared" si="105"/>
        <v>2.1049881966374695E-2</v>
      </c>
      <c r="Z133" s="183">
        <f t="shared" si="106"/>
        <v>3.9943378500483684E-2</v>
      </c>
      <c r="AA133" s="183">
        <f t="shared" si="107"/>
        <v>-5.9039685018465238E-2</v>
      </c>
      <c r="AB133" s="183">
        <f t="shared" si="108"/>
        <v>5.9954150469086587E-2</v>
      </c>
      <c r="AC133" s="183">
        <f t="shared" si="109"/>
        <v>1.5616568567276667E-2</v>
      </c>
      <c r="AD133" s="183">
        <f t="shared" si="110"/>
        <v>4.4775368752996147E-2</v>
      </c>
      <c r="AE133" s="183">
        <f t="shared" si="111"/>
        <v>8.7208996073167233E-2</v>
      </c>
      <c r="AF133" s="183">
        <f t="shared" si="112"/>
        <v>7.9012803872271498E-2</v>
      </c>
      <c r="AG133" s="183"/>
      <c r="AH133" s="183"/>
      <c r="AI133" s="183"/>
      <c r="AJ133" s="183"/>
      <c r="AK133" s="183"/>
      <c r="AL133" s="183"/>
      <c r="AM133" s="183"/>
    </row>
    <row r="134" spans="1:39" ht="12" customHeight="1" x14ac:dyDescent="0.2">
      <c r="A134" s="181" t="s">
        <v>2</v>
      </c>
      <c r="B134" s="178">
        <v>11733.009207704123</v>
      </c>
      <c r="C134" s="178">
        <v>12296.127906408692</v>
      </c>
      <c r="D134" s="178">
        <v>12689.986791559684</v>
      </c>
      <c r="E134" s="178">
        <v>12727.625171101983</v>
      </c>
      <c r="F134" s="178">
        <v>12561.511064158904</v>
      </c>
      <c r="G134" s="178">
        <v>11794.871473518748</v>
      </c>
      <c r="H134" s="178">
        <v>12678.540322815901</v>
      </c>
      <c r="I134" s="178">
        <v>12840.877591662924</v>
      </c>
      <c r="J134" s="178">
        <v>13572.221131774826</v>
      </c>
      <c r="K134" s="178">
        <v>14254.802225474308</v>
      </c>
      <c r="L134" s="178">
        <v>15495.219933508402</v>
      </c>
      <c r="M134" s="178"/>
      <c r="N134" s="178"/>
      <c r="O134" s="178"/>
      <c r="P134" s="178"/>
      <c r="Q134" s="178"/>
      <c r="R134" s="178"/>
      <c r="S134" s="178"/>
      <c r="V134" s="182" t="s">
        <v>2</v>
      </c>
      <c r="W134" s="182">
        <f t="shared" si="113"/>
        <v>4.7994396726017685E-2</v>
      </c>
      <c r="X134" s="182">
        <f t="shared" si="104"/>
        <v>3.2031131112885802E-2</v>
      </c>
      <c r="Y134" s="182">
        <f t="shared" si="105"/>
        <v>2.9659904427428163E-3</v>
      </c>
      <c r="Z134" s="182">
        <f t="shared" si="106"/>
        <v>-1.3051461267121645E-2</v>
      </c>
      <c r="AA134" s="182">
        <f t="shared" si="107"/>
        <v>-6.1030841490684051E-2</v>
      </c>
      <c r="AB134" s="182">
        <f t="shared" si="108"/>
        <v>7.4919752307697651E-2</v>
      </c>
      <c r="AC134" s="182">
        <f t="shared" si="109"/>
        <v>1.2804097688981164E-2</v>
      </c>
      <c r="AD134" s="182">
        <f t="shared" si="110"/>
        <v>5.6954326905719777E-2</v>
      </c>
      <c r="AE134" s="182">
        <f t="shared" si="111"/>
        <v>5.0292511967805043E-2</v>
      </c>
      <c r="AF134" s="182">
        <f t="shared" si="112"/>
        <v>8.7017531945647209E-2</v>
      </c>
      <c r="AG134" s="182"/>
      <c r="AH134" s="182"/>
      <c r="AI134" s="182"/>
      <c r="AJ134" s="182"/>
      <c r="AK134" s="182"/>
      <c r="AL134" s="182"/>
      <c r="AM134" s="182"/>
    </row>
    <row r="135" spans="1:39" ht="12" customHeight="1" x14ac:dyDescent="0.2">
      <c r="A135" s="207" t="s">
        <v>68</v>
      </c>
      <c r="B135" s="208">
        <v>174720</v>
      </c>
      <c r="C135" s="208">
        <v>186575.4</v>
      </c>
      <c r="D135" s="208">
        <v>195355.8</v>
      </c>
      <c r="E135" s="208">
        <v>199853</v>
      </c>
      <c r="F135" s="208">
        <v>210066.6</v>
      </c>
      <c r="G135" s="208">
        <v>216747.2</v>
      </c>
      <c r="H135" s="208">
        <v>234450.1</v>
      </c>
      <c r="I135" s="208">
        <v>249165</v>
      </c>
      <c r="J135" s="208">
        <v>261123</v>
      </c>
      <c r="K135" s="208">
        <v>279544</v>
      </c>
      <c r="L135" s="208">
        <v>295503.5</v>
      </c>
      <c r="M135" s="208"/>
      <c r="N135" s="208"/>
      <c r="O135" s="208"/>
      <c r="P135" s="208"/>
      <c r="Q135" s="208"/>
      <c r="R135" s="208"/>
      <c r="S135" s="208"/>
      <c r="V135" s="209" t="s">
        <v>68</v>
      </c>
      <c r="W135" s="209">
        <f t="shared" si="113"/>
        <v>6.7853708791208778E-2</v>
      </c>
      <c r="X135" s="209">
        <f t="shared" si="104"/>
        <v>4.7060866545107105E-2</v>
      </c>
      <c r="Y135" s="209">
        <f t="shared" si="105"/>
        <v>2.3020560433834047E-2</v>
      </c>
      <c r="Z135" s="209">
        <f t="shared" si="106"/>
        <v>5.1105562588502629E-2</v>
      </c>
      <c r="AA135" s="209">
        <f t="shared" si="107"/>
        <v>3.1802295081654997E-2</v>
      </c>
      <c r="AB135" s="209">
        <f t="shared" si="108"/>
        <v>8.1675334214236672E-2</v>
      </c>
      <c r="AC135" s="209">
        <f t="shared" si="109"/>
        <v>6.2763462246337332E-2</v>
      </c>
      <c r="AD135" s="209">
        <f t="shared" si="110"/>
        <v>4.7992294262837909E-2</v>
      </c>
      <c r="AE135" s="209">
        <f t="shared" si="111"/>
        <v>7.0545298575767079E-2</v>
      </c>
      <c r="AF135" s="209">
        <f t="shared" si="112"/>
        <v>5.7091191368800587E-2</v>
      </c>
      <c r="AG135" s="209"/>
      <c r="AH135" s="209"/>
      <c r="AI135" s="209"/>
      <c r="AJ135" s="209"/>
      <c r="AK135" s="209"/>
      <c r="AL135" s="209"/>
      <c r="AM135" s="209"/>
    </row>
    <row r="138" spans="1:39" ht="12" customHeight="1" x14ac:dyDescent="0.2">
      <c r="A138" s="3" t="s">
        <v>71</v>
      </c>
      <c r="V138" s="3" t="s">
        <v>71</v>
      </c>
    </row>
    <row r="139" spans="1:39" ht="12" customHeight="1" x14ac:dyDescent="0.2">
      <c r="A139" s="185" t="s">
        <v>67</v>
      </c>
      <c r="B139" s="186"/>
      <c r="C139" s="186"/>
      <c r="D139" s="186"/>
      <c r="E139" s="186"/>
      <c r="F139" s="186"/>
      <c r="G139" s="186"/>
      <c r="H139" s="186"/>
      <c r="I139" s="186"/>
      <c r="J139" s="186"/>
      <c r="K139" s="186"/>
      <c r="L139" s="186"/>
      <c r="M139" s="186"/>
      <c r="N139" s="186"/>
      <c r="O139" s="186"/>
      <c r="P139" s="186"/>
      <c r="Q139" s="186"/>
      <c r="R139" s="186"/>
      <c r="S139" s="186"/>
      <c r="V139" s="185" t="s">
        <v>124</v>
      </c>
      <c r="W139" s="186"/>
      <c r="X139" s="186"/>
      <c r="Y139" s="186"/>
      <c r="Z139" s="186"/>
      <c r="AA139" s="186"/>
      <c r="AB139" s="186"/>
      <c r="AC139" s="186"/>
      <c r="AD139" s="186"/>
      <c r="AE139" s="186"/>
      <c r="AF139" s="186"/>
      <c r="AG139" s="186"/>
      <c r="AH139" s="186"/>
      <c r="AI139" s="186"/>
      <c r="AJ139" s="186"/>
      <c r="AK139" s="186"/>
      <c r="AL139" s="186"/>
      <c r="AM139" s="186"/>
    </row>
    <row r="140" spans="1:39" ht="12" customHeight="1" x14ac:dyDescent="0.2">
      <c r="A140" s="187" t="str">
        <f t="shared" ref="A140:R140" si="114">A$5</f>
        <v>Province</v>
      </c>
      <c r="B140" s="188">
        <f t="shared" si="114"/>
        <v>1995</v>
      </c>
      <c r="C140" s="188">
        <f t="shared" si="114"/>
        <v>1996</v>
      </c>
      <c r="D140" s="188">
        <f t="shared" si="114"/>
        <v>1997</v>
      </c>
      <c r="E140" s="188">
        <f t="shared" si="114"/>
        <v>1998</v>
      </c>
      <c r="F140" s="188">
        <f t="shared" si="114"/>
        <v>1999</v>
      </c>
      <c r="G140" s="188">
        <f t="shared" si="114"/>
        <v>2000</v>
      </c>
      <c r="H140" s="188">
        <f t="shared" si="114"/>
        <v>2001</v>
      </c>
      <c r="I140" s="188">
        <f t="shared" si="114"/>
        <v>2002</v>
      </c>
      <c r="J140" s="188">
        <f t="shared" si="114"/>
        <v>2003</v>
      </c>
      <c r="K140" s="188">
        <f t="shared" si="114"/>
        <v>2004</v>
      </c>
      <c r="L140" s="188">
        <f t="shared" si="114"/>
        <v>2005</v>
      </c>
      <c r="M140" s="188"/>
      <c r="N140" s="188"/>
      <c r="O140" s="188"/>
      <c r="P140" s="188"/>
      <c r="Q140" s="188"/>
      <c r="R140" s="188"/>
      <c r="S140" s="188"/>
      <c r="V140" s="187" t="str">
        <f t="shared" ref="V140:AM140" si="115">V$5</f>
        <v>Province</v>
      </c>
      <c r="W140" s="188">
        <f t="shared" si="115"/>
        <v>1996</v>
      </c>
      <c r="X140" s="188">
        <f t="shared" si="115"/>
        <v>1997</v>
      </c>
      <c r="Y140" s="188">
        <f t="shared" si="115"/>
        <v>1998</v>
      </c>
      <c r="Z140" s="188">
        <f t="shared" si="115"/>
        <v>1999</v>
      </c>
      <c r="AA140" s="188">
        <f t="shared" si="115"/>
        <v>2000</v>
      </c>
      <c r="AB140" s="188">
        <f t="shared" si="115"/>
        <v>2001</v>
      </c>
      <c r="AC140" s="188">
        <f t="shared" si="115"/>
        <v>2002</v>
      </c>
      <c r="AD140" s="188">
        <f t="shared" si="115"/>
        <v>2003</v>
      </c>
      <c r="AE140" s="188">
        <f t="shared" si="115"/>
        <v>2004</v>
      </c>
      <c r="AF140" s="188">
        <f t="shared" si="115"/>
        <v>2005</v>
      </c>
      <c r="AG140" s="188"/>
      <c r="AH140" s="188"/>
      <c r="AI140" s="188"/>
      <c r="AJ140" s="188"/>
      <c r="AK140" s="188"/>
      <c r="AL140" s="188"/>
      <c r="AM140" s="188"/>
    </row>
    <row r="141" spans="1:39" ht="12" customHeight="1" x14ac:dyDescent="0.2">
      <c r="A141" s="178" t="s">
        <v>10</v>
      </c>
      <c r="B141" s="178">
        <v>8010.400155236639</v>
      </c>
      <c r="C141" s="178">
        <v>8218.9772296493011</v>
      </c>
      <c r="D141" s="178">
        <v>8205.3777682584714</v>
      </c>
      <c r="E141" s="178">
        <v>8704.7502484805391</v>
      </c>
      <c r="F141" s="178">
        <v>9043.8444060693764</v>
      </c>
      <c r="G141" s="178">
        <v>9482.2750063388085</v>
      </c>
      <c r="H141" s="178">
        <v>9686.9681922672953</v>
      </c>
      <c r="I141" s="178">
        <v>9916.1079349008796</v>
      </c>
      <c r="J141" s="178">
        <v>10468.956733862271</v>
      </c>
      <c r="K141" s="178">
        <v>10663.096382299309</v>
      </c>
      <c r="L141" s="178">
        <v>11121.753076025641</v>
      </c>
      <c r="M141" s="178"/>
      <c r="N141" s="178"/>
      <c r="O141" s="178"/>
      <c r="P141" s="178"/>
      <c r="Q141" s="178"/>
      <c r="R141" s="178"/>
      <c r="S141" s="178"/>
      <c r="V141" s="182" t="s">
        <v>10</v>
      </c>
      <c r="W141" s="182">
        <f>C141/B141-1</f>
        <v>2.6038284027085634E-2</v>
      </c>
      <c r="X141" s="182">
        <f t="shared" ref="X141:X150" si="116">D141/C141-1</f>
        <v>-1.6546415704584705E-3</v>
      </c>
      <c r="Y141" s="182">
        <f t="shared" ref="Y141:Y150" si="117">E141/D141-1</f>
        <v>6.0859169964584847E-2</v>
      </c>
      <c r="Z141" s="182">
        <f t="shared" ref="Z141:Z150" si="118">F141/E141-1</f>
        <v>3.8955070267297831E-2</v>
      </c>
      <c r="AA141" s="182">
        <f t="shared" ref="AA141:AA150" si="119">G141/F141-1</f>
        <v>4.8478344007687468E-2</v>
      </c>
      <c r="AB141" s="182">
        <f t="shared" ref="AB141:AB150" si="120">H141/G141-1</f>
        <v>2.1586927798619149E-2</v>
      </c>
      <c r="AC141" s="182">
        <f t="shared" ref="AC141:AC150" si="121">I141/H141-1</f>
        <v>2.3654433263907704E-2</v>
      </c>
      <c r="AD141" s="182">
        <f t="shared" ref="AD141:AD150" si="122">J141/I141-1</f>
        <v>5.5752599970758432E-2</v>
      </c>
      <c r="AE141" s="182">
        <f t="shared" ref="AE141:AE150" si="123">K141/J141-1</f>
        <v>1.8544316627948643E-2</v>
      </c>
      <c r="AF141" s="182">
        <f t="shared" ref="AF141:AF150" si="124">L141/K141-1</f>
        <v>4.301346225170577E-2</v>
      </c>
      <c r="AG141" s="182"/>
      <c r="AH141" s="182"/>
      <c r="AI141" s="182"/>
      <c r="AJ141" s="182"/>
      <c r="AK141" s="182"/>
      <c r="AL141" s="182"/>
      <c r="AM141" s="182"/>
    </row>
    <row r="142" spans="1:39" ht="12" customHeight="1" x14ac:dyDescent="0.2">
      <c r="A142" s="179" t="s">
        <v>9</v>
      </c>
      <c r="B142" s="179">
        <v>8508.8960453287473</v>
      </c>
      <c r="C142" s="179">
        <v>8755.595908265801</v>
      </c>
      <c r="D142" s="179">
        <v>8766.9305458650688</v>
      </c>
      <c r="E142" s="179">
        <v>9300.6195076158037</v>
      </c>
      <c r="F142" s="179">
        <v>9661.3681612017463</v>
      </c>
      <c r="G142" s="179">
        <v>10124.913853230366</v>
      </c>
      <c r="H142" s="179">
        <v>10333.887623342129</v>
      </c>
      <c r="I142" s="179">
        <v>10591.770734812297</v>
      </c>
      <c r="J142" s="179">
        <v>11145.210977682744</v>
      </c>
      <c r="K142" s="179">
        <v>11323.825347948648</v>
      </c>
      <c r="L142" s="179">
        <v>11682.976136106783</v>
      </c>
      <c r="M142" s="179"/>
      <c r="N142" s="179"/>
      <c r="O142" s="179"/>
      <c r="P142" s="179"/>
      <c r="Q142" s="179"/>
      <c r="R142" s="179"/>
      <c r="S142" s="179"/>
      <c r="V142" s="183" t="s">
        <v>9</v>
      </c>
      <c r="W142" s="183">
        <f t="shared" ref="W142:W150" si="125">C142/B142-1</f>
        <v>2.8993169222285564E-2</v>
      </c>
      <c r="X142" s="183">
        <f t="shared" si="116"/>
        <v>1.2945592416579998E-3</v>
      </c>
      <c r="Y142" s="183">
        <f t="shared" si="117"/>
        <v>6.0875235518142556E-2</v>
      </c>
      <c r="Z142" s="183">
        <f t="shared" si="118"/>
        <v>3.878759401892995E-2</v>
      </c>
      <c r="AA142" s="183">
        <f t="shared" si="119"/>
        <v>4.7979301098381999E-2</v>
      </c>
      <c r="AB142" s="183">
        <f t="shared" si="120"/>
        <v>2.0639560310440563E-2</v>
      </c>
      <c r="AC142" s="183">
        <f t="shared" si="121"/>
        <v>2.4955091526993378E-2</v>
      </c>
      <c r="AD142" s="183">
        <f t="shared" si="122"/>
        <v>5.2251909215844217E-2</v>
      </c>
      <c r="AE142" s="183">
        <f t="shared" si="123"/>
        <v>1.6026109386674037E-2</v>
      </c>
      <c r="AF142" s="183">
        <f t="shared" si="124"/>
        <v>3.1716383564958095E-2</v>
      </c>
      <c r="AG142" s="183"/>
      <c r="AH142" s="183"/>
      <c r="AI142" s="183"/>
      <c r="AJ142" s="183"/>
      <c r="AK142" s="183"/>
      <c r="AL142" s="183"/>
      <c r="AM142" s="183"/>
    </row>
    <row r="143" spans="1:39" ht="12" customHeight="1" x14ac:dyDescent="0.2">
      <c r="A143" s="178" t="s">
        <v>8</v>
      </c>
      <c r="B143" s="178">
        <v>2080.1572057067042</v>
      </c>
      <c r="C143" s="178">
        <v>2136.5867831670053</v>
      </c>
      <c r="D143" s="178">
        <v>2133.0029438664023</v>
      </c>
      <c r="E143" s="178">
        <v>2272.4193169555533</v>
      </c>
      <c r="F143" s="178">
        <v>2359.2970494093997</v>
      </c>
      <c r="G143" s="178">
        <v>2475.4472439968595</v>
      </c>
      <c r="H143" s="178">
        <v>2529.9882032947444</v>
      </c>
      <c r="I143" s="178">
        <v>2592.0633300339359</v>
      </c>
      <c r="J143" s="178">
        <v>2729.3356617772797</v>
      </c>
      <c r="K143" s="178">
        <v>2773.1968021971634</v>
      </c>
      <c r="L143" s="178">
        <v>2887.5742770500774</v>
      </c>
      <c r="M143" s="178"/>
      <c r="N143" s="178"/>
      <c r="O143" s="178"/>
      <c r="P143" s="178"/>
      <c r="Q143" s="178"/>
      <c r="R143" s="178"/>
      <c r="S143" s="178"/>
      <c r="V143" s="182" t="s">
        <v>8</v>
      </c>
      <c r="W143" s="182">
        <f t="shared" si="125"/>
        <v>2.7127554256712871E-2</v>
      </c>
      <c r="X143" s="182">
        <f t="shared" si="116"/>
        <v>-1.6773665964977535E-3</v>
      </c>
      <c r="Y143" s="182">
        <f t="shared" si="117"/>
        <v>6.5361547432483569E-2</v>
      </c>
      <c r="Z143" s="182">
        <f t="shared" si="118"/>
        <v>3.8231382652669899E-2</v>
      </c>
      <c r="AA143" s="182">
        <f t="shared" si="119"/>
        <v>4.9230848068298805E-2</v>
      </c>
      <c r="AB143" s="182">
        <f t="shared" si="120"/>
        <v>2.2032769807617925E-2</v>
      </c>
      <c r="AC143" s="182">
        <f t="shared" si="121"/>
        <v>2.4535737620575704E-2</v>
      </c>
      <c r="AD143" s="182">
        <f t="shared" si="122"/>
        <v>5.2958710596606728E-2</v>
      </c>
      <c r="AE143" s="182">
        <f t="shared" si="123"/>
        <v>1.607026245768628E-2</v>
      </c>
      <c r="AF143" s="182">
        <f t="shared" si="124"/>
        <v>4.1243908388432615E-2</v>
      </c>
      <c r="AG143" s="182"/>
      <c r="AH143" s="182"/>
      <c r="AI143" s="182"/>
      <c r="AJ143" s="182"/>
      <c r="AK143" s="182"/>
      <c r="AL143" s="182"/>
      <c r="AM143" s="182"/>
    </row>
    <row r="144" spans="1:39" ht="12" customHeight="1" x14ac:dyDescent="0.2">
      <c r="A144" s="179" t="s">
        <v>7</v>
      </c>
      <c r="B144" s="179">
        <v>6649.2920848210451</v>
      </c>
      <c r="C144" s="179">
        <v>6828.6190884982043</v>
      </c>
      <c r="D144" s="179">
        <v>6831.7355889318405</v>
      </c>
      <c r="E144" s="179">
        <v>7246.913508637871</v>
      </c>
      <c r="F144" s="179">
        <v>7512.9793379329949</v>
      </c>
      <c r="G144" s="179">
        <v>7876.9502373562809</v>
      </c>
      <c r="H144" s="179">
        <v>8046.449192709727</v>
      </c>
      <c r="I144" s="179">
        <v>8244.4898465125989</v>
      </c>
      <c r="J144" s="179">
        <v>8698.8713985507165</v>
      </c>
      <c r="K144" s="179">
        <v>8851.6187750904082</v>
      </c>
      <c r="L144" s="179">
        <v>9113.3758778843821</v>
      </c>
      <c r="M144" s="179"/>
      <c r="N144" s="179"/>
      <c r="O144" s="179"/>
      <c r="P144" s="179"/>
      <c r="Q144" s="179"/>
      <c r="R144" s="179"/>
      <c r="S144" s="179"/>
      <c r="V144" s="183" t="s">
        <v>7</v>
      </c>
      <c r="W144" s="183">
        <f t="shared" si="125"/>
        <v>2.696933769634291E-2</v>
      </c>
      <c r="X144" s="183">
        <f t="shared" si="116"/>
        <v>4.5638809153758508E-4</v>
      </c>
      <c r="Y144" s="183">
        <f t="shared" si="117"/>
        <v>6.0771953817806423E-2</v>
      </c>
      <c r="Z144" s="183">
        <f t="shared" si="118"/>
        <v>3.6714365222931145E-2</v>
      </c>
      <c r="AA144" s="183">
        <f t="shared" si="119"/>
        <v>4.8445614323148645E-2</v>
      </c>
      <c r="AB144" s="183">
        <f t="shared" si="120"/>
        <v>2.1518347868899834E-2</v>
      </c>
      <c r="AC144" s="183">
        <f t="shared" si="121"/>
        <v>2.4612179740387985E-2</v>
      </c>
      <c r="AD144" s="183">
        <f t="shared" si="122"/>
        <v>5.5113361832851204E-2</v>
      </c>
      <c r="AE144" s="183">
        <f t="shared" si="123"/>
        <v>1.7559447604334144E-2</v>
      </c>
      <c r="AF144" s="183">
        <f t="shared" si="124"/>
        <v>2.9571664736691039E-2</v>
      </c>
      <c r="AG144" s="183"/>
      <c r="AH144" s="183"/>
      <c r="AI144" s="183"/>
      <c r="AJ144" s="183"/>
      <c r="AK144" s="183"/>
      <c r="AL144" s="183"/>
      <c r="AM144" s="183"/>
    </row>
    <row r="145" spans="1:39" ht="12" customHeight="1" x14ac:dyDescent="0.2">
      <c r="A145" s="178" t="s">
        <v>6</v>
      </c>
      <c r="B145" s="178">
        <v>10462.035474204658</v>
      </c>
      <c r="C145" s="178">
        <v>10733.983078561589</v>
      </c>
      <c r="D145" s="178">
        <v>10723.030582270234</v>
      </c>
      <c r="E145" s="178">
        <v>11390.05305633134</v>
      </c>
      <c r="F145" s="178">
        <v>11811.006273416384</v>
      </c>
      <c r="G145" s="178">
        <v>12366.987663347045</v>
      </c>
      <c r="H145" s="178">
        <v>12655.307841244508</v>
      </c>
      <c r="I145" s="178">
        <v>12960.485434821978</v>
      </c>
      <c r="J145" s="178">
        <v>13682.568170264032</v>
      </c>
      <c r="K145" s="178">
        <v>13924.515020255227</v>
      </c>
      <c r="L145" s="178">
        <v>14394.744132766913</v>
      </c>
      <c r="M145" s="178"/>
      <c r="N145" s="178"/>
      <c r="O145" s="178"/>
      <c r="P145" s="178"/>
      <c r="Q145" s="178"/>
      <c r="R145" s="178"/>
      <c r="S145" s="178"/>
      <c r="V145" s="182" t="s">
        <v>6</v>
      </c>
      <c r="W145" s="182">
        <f t="shared" si="125"/>
        <v>2.599375666689796E-2</v>
      </c>
      <c r="X145" s="182">
        <f t="shared" si="116"/>
        <v>-1.0203571415376977E-3</v>
      </c>
      <c r="Y145" s="182">
        <f t="shared" si="117"/>
        <v>6.2204660235137377E-2</v>
      </c>
      <c r="Z145" s="182">
        <f t="shared" si="118"/>
        <v>3.6957968062409474E-2</v>
      </c>
      <c r="AA145" s="182">
        <f t="shared" si="119"/>
        <v>4.7073160157575789E-2</v>
      </c>
      <c r="AB145" s="182">
        <f t="shared" si="120"/>
        <v>2.3313694955157116E-2</v>
      </c>
      <c r="AC145" s="182">
        <f t="shared" si="121"/>
        <v>2.4114592659917333E-2</v>
      </c>
      <c r="AD145" s="182">
        <f t="shared" si="122"/>
        <v>5.5714173598928385E-2</v>
      </c>
      <c r="AE145" s="182">
        <f t="shared" si="123"/>
        <v>1.7682853612015048E-2</v>
      </c>
      <c r="AF145" s="182">
        <f t="shared" si="124"/>
        <v>3.3769873624156288E-2</v>
      </c>
      <c r="AG145" s="182"/>
      <c r="AH145" s="182"/>
      <c r="AI145" s="182"/>
      <c r="AJ145" s="182"/>
      <c r="AK145" s="182"/>
      <c r="AL145" s="182"/>
      <c r="AM145" s="182"/>
    </row>
    <row r="146" spans="1:39" ht="12" customHeight="1" x14ac:dyDescent="0.2">
      <c r="A146" s="180" t="s">
        <v>12</v>
      </c>
      <c r="B146" s="179">
        <v>5733.7909097610318</v>
      </c>
      <c r="C146" s="179">
        <v>5904.666727259073</v>
      </c>
      <c r="D146" s="179">
        <v>5924.8476562010292</v>
      </c>
      <c r="E146" s="179">
        <v>6296.6963613994139</v>
      </c>
      <c r="F146" s="179">
        <v>6532.9462718804589</v>
      </c>
      <c r="G146" s="179">
        <v>6850.0937248547334</v>
      </c>
      <c r="H146" s="179">
        <v>7004.8364235115832</v>
      </c>
      <c r="I146" s="179">
        <v>7174.8012800524193</v>
      </c>
      <c r="J146" s="179">
        <v>7562.0289325174808</v>
      </c>
      <c r="K146" s="179">
        <v>7675.2826311540093</v>
      </c>
      <c r="L146" s="179">
        <v>7957.4808422628912</v>
      </c>
      <c r="M146" s="179"/>
      <c r="N146" s="179"/>
      <c r="O146" s="179"/>
      <c r="P146" s="179"/>
      <c r="Q146" s="179"/>
      <c r="R146" s="179"/>
      <c r="S146" s="179"/>
      <c r="V146" s="184" t="s">
        <v>12</v>
      </c>
      <c r="W146" s="183">
        <f t="shared" si="125"/>
        <v>2.9801543200179692E-2</v>
      </c>
      <c r="X146" s="183">
        <f t="shared" si="116"/>
        <v>3.417793056598839E-3</v>
      </c>
      <c r="Y146" s="183">
        <f t="shared" si="117"/>
        <v>6.2760888849049623E-2</v>
      </c>
      <c r="Z146" s="183">
        <f t="shared" si="118"/>
        <v>3.7519660615894734E-2</v>
      </c>
      <c r="AA146" s="183">
        <f t="shared" si="119"/>
        <v>4.8545853551461349E-2</v>
      </c>
      <c r="AB146" s="183">
        <f t="shared" si="120"/>
        <v>2.258986590145251E-2</v>
      </c>
      <c r="AC146" s="183">
        <f t="shared" si="121"/>
        <v>2.4263929414590324E-2</v>
      </c>
      <c r="AD146" s="183">
        <f t="shared" si="122"/>
        <v>5.3970505572278782E-2</v>
      </c>
      <c r="AE146" s="183">
        <f t="shared" si="123"/>
        <v>1.4976628580396723E-2</v>
      </c>
      <c r="AF146" s="183">
        <f t="shared" si="124"/>
        <v>3.6767142614845039E-2</v>
      </c>
      <c r="AG146" s="183"/>
      <c r="AH146" s="183"/>
      <c r="AI146" s="183"/>
      <c r="AJ146" s="183"/>
      <c r="AK146" s="183"/>
      <c r="AL146" s="183"/>
      <c r="AM146" s="183"/>
    </row>
    <row r="147" spans="1:39" ht="12" customHeight="1" x14ac:dyDescent="0.2">
      <c r="A147" s="178" t="s">
        <v>4</v>
      </c>
      <c r="B147" s="178">
        <v>14911.55</v>
      </c>
      <c r="C147" s="178">
        <v>15254.06</v>
      </c>
      <c r="D147" s="178">
        <v>15220</v>
      </c>
      <c r="E147" s="178">
        <v>16160.060257896328</v>
      </c>
      <c r="F147" s="178">
        <v>16834.99693646509</v>
      </c>
      <c r="G147" s="178">
        <v>17657.649715529835</v>
      </c>
      <c r="H147" s="178">
        <v>18079.202541220082</v>
      </c>
      <c r="I147" s="178">
        <v>18543.769802143343</v>
      </c>
      <c r="J147" s="178">
        <v>19645.530572850053</v>
      </c>
      <c r="K147" s="178">
        <v>20029.338519947636</v>
      </c>
      <c r="L147" s="178">
        <v>21006.888624874558</v>
      </c>
      <c r="M147" s="178"/>
      <c r="N147" s="178"/>
      <c r="O147" s="178"/>
      <c r="P147" s="178"/>
      <c r="Q147" s="178"/>
      <c r="R147" s="178"/>
      <c r="S147" s="178"/>
      <c r="V147" s="182" t="s">
        <v>4</v>
      </c>
      <c r="W147" s="182">
        <f t="shared" si="125"/>
        <v>2.2969443149773117E-2</v>
      </c>
      <c r="X147" s="182">
        <f t="shared" si="116"/>
        <v>-2.2328481728798311E-3</v>
      </c>
      <c r="Y147" s="182">
        <f t="shared" si="117"/>
        <v>6.176480012459451E-2</v>
      </c>
      <c r="Z147" s="182">
        <f t="shared" si="118"/>
        <v>4.1765727837491662E-2</v>
      </c>
      <c r="AA147" s="182">
        <f t="shared" si="119"/>
        <v>4.8865632834351969E-2</v>
      </c>
      <c r="AB147" s="182">
        <f t="shared" si="120"/>
        <v>2.3873665662281995E-2</v>
      </c>
      <c r="AC147" s="182">
        <f t="shared" si="121"/>
        <v>2.5696225254629557E-2</v>
      </c>
      <c r="AD147" s="182">
        <f t="shared" si="122"/>
        <v>5.9414066420268252E-2</v>
      </c>
      <c r="AE147" s="182">
        <f t="shared" si="123"/>
        <v>1.9536654694783495E-2</v>
      </c>
      <c r="AF147" s="182">
        <f t="shared" si="124"/>
        <v>4.8805910587279788E-2</v>
      </c>
      <c r="AG147" s="182"/>
      <c r="AH147" s="182"/>
      <c r="AI147" s="182"/>
      <c r="AJ147" s="182"/>
      <c r="AK147" s="182"/>
      <c r="AL147" s="182"/>
      <c r="AM147" s="182"/>
    </row>
    <row r="148" spans="1:39" ht="12" customHeight="1" x14ac:dyDescent="0.2">
      <c r="A148" s="179" t="s">
        <v>3</v>
      </c>
      <c r="B148" s="179">
        <v>3913.0875757763802</v>
      </c>
      <c r="C148" s="179">
        <v>4030.1937574320609</v>
      </c>
      <c r="D148" s="179">
        <v>4028.3441573836635</v>
      </c>
      <c r="E148" s="179">
        <v>4299.0540744163354</v>
      </c>
      <c r="F148" s="179">
        <v>4463.2270458439943</v>
      </c>
      <c r="G148" s="179">
        <v>4675.6973838618687</v>
      </c>
      <c r="H148" s="179">
        <v>4780.5794927958896</v>
      </c>
      <c r="I148" s="179">
        <v>4894.7749918990785</v>
      </c>
      <c r="J148" s="179">
        <v>5155.0816235477632</v>
      </c>
      <c r="K148" s="179">
        <v>5235.193835159801</v>
      </c>
      <c r="L148" s="179">
        <v>5361.479317540281</v>
      </c>
      <c r="M148" s="179"/>
      <c r="N148" s="179"/>
      <c r="O148" s="179"/>
      <c r="P148" s="179"/>
      <c r="Q148" s="179"/>
      <c r="R148" s="179"/>
      <c r="S148" s="179"/>
      <c r="V148" s="183" t="s">
        <v>3</v>
      </c>
      <c r="W148" s="183">
        <f t="shared" si="125"/>
        <v>2.9926798055994519E-2</v>
      </c>
      <c r="X148" s="183">
        <f t="shared" si="116"/>
        <v>-4.5893576332067809E-4</v>
      </c>
      <c r="Y148" s="183">
        <f t="shared" si="117"/>
        <v>6.7201288285282157E-2</v>
      </c>
      <c r="Z148" s="183">
        <f t="shared" si="118"/>
        <v>3.8188161531777842E-2</v>
      </c>
      <c r="AA148" s="183">
        <f t="shared" si="119"/>
        <v>4.7604644763864279E-2</v>
      </c>
      <c r="AB148" s="183">
        <f t="shared" si="120"/>
        <v>2.2431329558670887E-2</v>
      </c>
      <c r="AC148" s="183">
        <f t="shared" si="121"/>
        <v>2.3887375845391912E-2</v>
      </c>
      <c r="AD148" s="183">
        <f t="shared" si="122"/>
        <v>5.3180510254198898E-2</v>
      </c>
      <c r="AE148" s="183">
        <f t="shared" si="123"/>
        <v>1.5540435139978159E-2</v>
      </c>
      <c r="AF148" s="183">
        <f t="shared" si="124"/>
        <v>2.4122408139378049E-2</v>
      </c>
      <c r="AG148" s="183"/>
      <c r="AH148" s="183"/>
      <c r="AI148" s="183"/>
      <c r="AJ148" s="183"/>
      <c r="AK148" s="183"/>
      <c r="AL148" s="183"/>
      <c r="AM148" s="183"/>
    </row>
    <row r="149" spans="1:39" ht="12" customHeight="1" x14ac:dyDescent="0.2">
      <c r="A149" s="181" t="s">
        <v>2</v>
      </c>
      <c r="B149" s="178">
        <v>3550.4706824714967</v>
      </c>
      <c r="C149" s="178">
        <v>3653.384237502587</v>
      </c>
      <c r="D149" s="178">
        <v>3661.4363781543889</v>
      </c>
      <c r="E149" s="178">
        <v>3892.1317859321166</v>
      </c>
      <c r="F149" s="178">
        <v>4034.4524993689456</v>
      </c>
      <c r="G149" s="178">
        <v>4225.3582128517919</v>
      </c>
      <c r="H149" s="178">
        <v>4320.8904562298321</v>
      </c>
      <c r="I149" s="178">
        <v>4427.7397190863649</v>
      </c>
      <c r="J149" s="178">
        <v>4668.4122173209416</v>
      </c>
      <c r="K149" s="178">
        <v>4742.9363518140244</v>
      </c>
      <c r="L149" s="178">
        <v>4928.4274016331601</v>
      </c>
      <c r="M149" s="178"/>
      <c r="N149" s="178"/>
      <c r="O149" s="178"/>
      <c r="P149" s="178"/>
      <c r="Q149" s="178"/>
      <c r="R149" s="178"/>
      <c r="S149" s="178"/>
      <c r="V149" s="182" t="s">
        <v>2</v>
      </c>
      <c r="W149" s="182">
        <f t="shared" si="125"/>
        <v>2.8985890670544023E-2</v>
      </c>
      <c r="X149" s="182">
        <f t="shared" si="116"/>
        <v>2.20402238810391E-3</v>
      </c>
      <c r="Y149" s="182">
        <f t="shared" si="117"/>
        <v>6.3006804967075114E-2</v>
      </c>
      <c r="Z149" s="182">
        <f t="shared" si="118"/>
        <v>3.6566262722973253E-2</v>
      </c>
      <c r="AA149" s="182">
        <f t="shared" si="119"/>
        <v>4.7318865078398442E-2</v>
      </c>
      <c r="AB149" s="182">
        <f t="shared" si="120"/>
        <v>2.2609264958286968E-2</v>
      </c>
      <c r="AC149" s="182">
        <f t="shared" si="121"/>
        <v>2.4728528514875503E-2</v>
      </c>
      <c r="AD149" s="182">
        <f t="shared" si="122"/>
        <v>5.4355611102686385E-2</v>
      </c>
      <c r="AE149" s="182">
        <f t="shared" si="123"/>
        <v>1.5963486304097163E-2</v>
      </c>
      <c r="AF149" s="182">
        <f t="shared" si="124"/>
        <v>3.9108905551344941E-2</v>
      </c>
      <c r="AG149" s="182"/>
      <c r="AH149" s="182"/>
      <c r="AI149" s="182"/>
      <c r="AJ149" s="182"/>
      <c r="AK149" s="182"/>
      <c r="AL149" s="182"/>
      <c r="AM149" s="182"/>
    </row>
    <row r="150" spans="1:39" ht="12" customHeight="1" x14ac:dyDescent="0.2">
      <c r="A150" s="207" t="s">
        <v>68</v>
      </c>
      <c r="B150" s="208">
        <v>63819.642454308931</v>
      </c>
      <c r="C150" s="208">
        <v>65516.096462283123</v>
      </c>
      <c r="D150" s="208">
        <v>65494.661058889127</v>
      </c>
      <c r="E150" s="208">
        <v>69562.67897882963</v>
      </c>
      <c r="F150" s="208">
        <v>72254.153569144997</v>
      </c>
      <c r="G150" s="208">
        <v>75735.382861262638</v>
      </c>
      <c r="H150" s="208">
        <v>77438.116402737054</v>
      </c>
      <c r="I150" s="208">
        <v>79346</v>
      </c>
      <c r="J150" s="208">
        <v>83756</v>
      </c>
      <c r="K150" s="208">
        <v>85219</v>
      </c>
      <c r="L150" s="208">
        <v>88454.7</v>
      </c>
      <c r="M150" s="208"/>
      <c r="N150" s="208"/>
      <c r="O150" s="208"/>
      <c r="P150" s="208"/>
      <c r="Q150" s="208"/>
      <c r="R150" s="208"/>
      <c r="S150" s="208"/>
      <c r="V150" s="209" t="s">
        <v>68</v>
      </c>
      <c r="W150" s="209">
        <f t="shared" si="125"/>
        <v>2.6582004265986781E-2</v>
      </c>
      <c r="X150" s="209">
        <f t="shared" si="116"/>
        <v>-3.271776639858226E-4</v>
      </c>
      <c r="Y150" s="209">
        <f t="shared" si="117"/>
        <v>6.211220661608996E-2</v>
      </c>
      <c r="Z150" s="209">
        <f t="shared" si="118"/>
        <v>3.8691359071068465E-2</v>
      </c>
      <c r="AA150" s="209">
        <f t="shared" si="119"/>
        <v>4.8180334557323512E-2</v>
      </c>
      <c r="AB150" s="209">
        <f t="shared" si="120"/>
        <v>2.2482668960604579E-2</v>
      </c>
      <c r="AC150" s="209">
        <f t="shared" si="121"/>
        <v>2.4637525883771438E-2</v>
      </c>
      <c r="AD150" s="209">
        <f t="shared" si="122"/>
        <v>5.5579361278451422E-2</v>
      </c>
      <c r="AE150" s="209">
        <f t="shared" si="123"/>
        <v>1.7467405320215956E-2</v>
      </c>
      <c r="AF150" s="209">
        <f t="shared" si="124"/>
        <v>3.7969232213473481E-2</v>
      </c>
      <c r="AG150" s="209"/>
      <c r="AH150" s="209"/>
      <c r="AI150" s="209"/>
      <c r="AJ150" s="209"/>
      <c r="AK150" s="209"/>
      <c r="AL150" s="209"/>
      <c r="AM150" s="209"/>
    </row>
    <row r="153" spans="1:39" ht="12" customHeight="1" x14ac:dyDescent="0.2">
      <c r="A153" s="3" t="s">
        <v>72</v>
      </c>
      <c r="V153" s="3" t="s">
        <v>72</v>
      </c>
    </row>
    <row r="154" spans="1:39" ht="12" customHeight="1" x14ac:dyDescent="0.2">
      <c r="A154" s="185" t="s">
        <v>67</v>
      </c>
      <c r="B154" s="186"/>
      <c r="C154" s="186"/>
      <c r="D154" s="186"/>
      <c r="E154" s="186"/>
      <c r="F154" s="186"/>
      <c r="G154" s="186"/>
      <c r="H154" s="186"/>
      <c r="I154" s="186"/>
      <c r="J154" s="186"/>
      <c r="K154" s="186"/>
      <c r="L154" s="186"/>
      <c r="M154" s="186"/>
      <c r="N154" s="186"/>
      <c r="O154" s="186"/>
      <c r="P154" s="186"/>
      <c r="Q154" s="186"/>
      <c r="R154" s="186"/>
      <c r="S154" s="186"/>
      <c r="V154" s="185" t="s">
        <v>124</v>
      </c>
      <c r="W154" s="186"/>
      <c r="X154" s="186"/>
      <c r="Y154" s="186"/>
      <c r="Z154" s="186"/>
      <c r="AA154" s="186"/>
      <c r="AB154" s="186"/>
      <c r="AC154" s="186"/>
      <c r="AD154" s="186"/>
      <c r="AE154" s="186"/>
      <c r="AF154" s="186"/>
      <c r="AG154" s="186"/>
      <c r="AH154" s="186"/>
      <c r="AI154" s="186"/>
      <c r="AJ154" s="186"/>
      <c r="AK154" s="186"/>
      <c r="AL154" s="186"/>
      <c r="AM154" s="186"/>
    </row>
    <row r="155" spans="1:39" ht="12" customHeight="1" x14ac:dyDescent="0.2">
      <c r="A155" s="187" t="str">
        <f t="shared" ref="A155:R155" si="126">A$5</f>
        <v>Province</v>
      </c>
      <c r="B155" s="188">
        <f t="shared" si="126"/>
        <v>1995</v>
      </c>
      <c r="C155" s="188">
        <f t="shared" si="126"/>
        <v>1996</v>
      </c>
      <c r="D155" s="188">
        <f t="shared" si="126"/>
        <v>1997</v>
      </c>
      <c r="E155" s="188">
        <f t="shared" si="126"/>
        <v>1998</v>
      </c>
      <c r="F155" s="188">
        <f t="shared" si="126"/>
        <v>1999</v>
      </c>
      <c r="G155" s="188">
        <f t="shared" si="126"/>
        <v>2000</v>
      </c>
      <c r="H155" s="188">
        <f t="shared" si="126"/>
        <v>2001</v>
      </c>
      <c r="I155" s="188">
        <f t="shared" si="126"/>
        <v>2002</v>
      </c>
      <c r="J155" s="188">
        <f t="shared" si="126"/>
        <v>2003</v>
      </c>
      <c r="K155" s="188">
        <f t="shared" si="126"/>
        <v>2004</v>
      </c>
      <c r="L155" s="188">
        <f t="shared" si="126"/>
        <v>2005</v>
      </c>
      <c r="M155" s="188"/>
      <c r="N155" s="188"/>
      <c r="O155" s="188"/>
      <c r="P155" s="188"/>
      <c r="Q155" s="188"/>
      <c r="R155" s="188"/>
      <c r="S155" s="188"/>
      <c r="V155" s="187" t="str">
        <f t="shared" ref="V155:AM155" si="127">V$5</f>
        <v>Province</v>
      </c>
      <c r="W155" s="188">
        <f t="shared" si="127"/>
        <v>1996</v>
      </c>
      <c r="X155" s="188">
        <f t="shared" si="127"/>
        <v>1997</v>
      </c>
      <c r="Y155" s="188">
        <f t="shared" si="127"/>
        <v>1998</v>
      </c>
      <c r="Z155" s="188">
        <f t="shared" si="127"/>
        <v>1999</v>
      </c>
      <c r="AA155" s="188">
        <f t="shared" si="127"/>
        <v>2000</v>
      </c>
      <c r="AB155" s="188">
        <f t="shared" si="127"/>
        <v>2001</v>
      </c>
      <c r="AC155" s="188">
        <f t="shared" si="127"/>
        <v>2002</v>
      </c>
      <c r="AD155" s="188">
        <f t="shared" si="127"/>
        <v>2003</v>
      </c>
      <c r="AE155" s="188">
        <f t="shared" si="127"/>
        <v>2004</v>
      </c>
      <c r="AF155" s="188">
        <f t="shared" si="127"/>
        <v>2005</v>
      </c>
      <c r="AG155" s="188"/>
      <c r="AH155" s="188"/>
      <c r="AI155" s="188"/>
      <c r="AJ155" s="188"/>
      <c r="AK155" s="188"/>
      <c r="AL155" s="188"/>
      <c r="AM155" s="188"/>
    </row>
    <row r="156" spans="1:39" ht="12" customHeight="1" x14ac:dyDescent="0.2">
      <c r="A156" s="178" t="s">
        <v>10</v>
      </c>
      <c r="B156" s="178">
        <v>20410.675310073755</v>
      </c>
      <c r="C156" s="178">
        <v>21284.930051387179</v>
      </c>
      <c r="D156" s="178">
        <v>21216.993124991601</v>
      </c>
      <c r="E156" s="178">
        <v>19989.062669204832</v>
      </c>
      <c r="F156" s="178">
        <v>19513.227883307984</v>
      </c>
      <c r="G156" s="178">
        <v>18890.052062970564</v>
      </c>
      <c r="H156" s="178">
        <v>18801.472890553086</v>
      </c>
      <c r="I156" s="178">
        <v>18959.075599597934</v>
      </c>
      <c r="J156" s="178">
        <v>19380.9160561071</v>
      </c>
      <c r="K156" s="178">
        <v>19971.083902341441</v>
      </c>
      <c r="L156" s="178">
        <v>20750.906440363939</v>
      </c>
      <c r="M156" s="178"/>
      <c r="N156" s="178"/>
      <c r="O156" s="178"/>
      <c r="P156" s="178"/>
      <c r="Q156" s="178"/>
      <c r="R156" s="178"/>
      <c r="S156" s="178"/>
      <c r="V156" s="182" t="s">
        <v>10</v>
      </c>
      <c r="W156" s="182">
        <f>C156/B156-1</f>
        <v>4.2833209976248732E-2</v>
      </c>
      <c r="X156" s="182">
        <f t="shared" ref="X156:X165" si="128">D156/C156-1</f>
        <v>-3.1917852786718104E-3</v>
      </c>
      <c r="Y156" s="182">
        <f t="shared" ref="Y156:Y165" si="129">E156/D156-1</f>
        <v>-5.7874857598949059E-2</v>
      </c>
      <c r="Z156" s="182">
        <f t="shared" ref="Z156:Z165" si="130">F156/E156-1</f>
        <v>-2.3804757320107894E-2</v>
      </c>
      <c r="AA156" s="182">
        <f t="shared" ref="AA156:AA165" si="131">G156/F156-1</f>
        <v>-3.1936070447396214E-2</v>
      </c>
      <c r="AB156" s="182">
        <f t="shared" ref="AB156:AB165" si="132">H156/G156-1</f>
        <v>-4.6891968387485772E-3</v>
      </c>
      <c r="AC156" s="182">
        <f t="shared" ref="AC156:AC165" si="133">I156/H156-1</f>
        <v>8.3824660951981045E-3</v>
      </c>
      <c r="AD156" s="182">
        <f t="shared" ref="AD156:AD165" si="134">J156/I156-1</f>
        <v>2.2250054033125632E-2</v>
      </c>
      <c r="AE156" s="182">
        <f t="shared" ref="AE156:AE165" si="135">K156/J156-1</f>
        <v>3.0450977885969177E-2</v>
      </c>
      <c r="AF156" s="182">
        <f t="shared" ref="AF156:AF165" si="136">L156/K156-1</f>
        <v>3.9047582085971255E-2</v>
      </c>
      <c r="AG156" s="182"/>
      <c r="AH156" s="182"/>
      <c r="AI156" s="182"/>
      <c r="AJ156" s="182"/>
      <c r="AK156" s="182"/>
      <c r="AL156" s="182"/>
      <c r="AM156" s="182"/>
    </row>
    <row r="157" spans="1:39" ht="12" customHeight="1" x14ac:dyDescent="0.2">
      <c r="A157" s="179" t="s">
        <v>9</v>
      </c>
      <c r="B157" s="179">
        <v>20481.871860351541</v>
      </c>
      <c r="C157" s="179">
        <v>21256.95345271413</v>
      </c>
      <c r="D157" s="179">
        <v>21443.629283976679</v>
      </c>
      <c r="E157" s="179">
        <v>20933.368067640105</v>
      </c>
      <c r="F157" s="179">
        <v>21250.575840148027</v>
      </c>
      <c r="G157" s="179">
        <v>21825.095466988663</v>
      </c>
      <c r="H157" s="179">
        <v>21263.75453378617</v>
      </c>
      <c r="I157" s="179">
        <v>21518.765849381085</v>
      </c>
      <c r="J157" s="179">
        <v>21743.869026020708</v>
      </c>
      <c r="K157" s="179">
        <v>22080.294656662896</v>
      </c>
      <c r="L157" s="179">
        <v>23110.705312497357</v>
      </c>
      <c r="M157" s="179"/>
      <c r="N157" s="179"/>
      <c r="O157" s="179"/>
      <c r="P157" s="179"/>
      <c r="Q157" s="179"/>
      <c r="R157" s="179"/>
      <c r="S157" s="179"/>
      <c r="V157" s="183" t="s">
        <v>9</v>
      </c>
      <c r="W157" s="183">
        <f t="shared" ref="W157:W165" si="137">C157/B157-1</f>
        <v>3.7842322110362314E-2</v>
      </c>
      <c r="X157" s="183">
        <f t="shared" si="128"/>
        <v>8.7818713851826047E-3</v>
      </c>
      <c r="Y157" s="183">
        <f t="shared" si="129"/>
        <v>-2.3795469021554827E-2</v>
      </c>
      <c r="Z157" s="183">
        <f t="shared" si="130"/>
        <v>1.5153212396732174E-2</v>
      </c>
      <c r="AA157" s="183">
        <f t="shared" si="131"/>
        <v>2.7035485116370994E-2</v>
      </c>
      <c r="AB157" s="183">
        <f t="shared" si="132"/>
        <v>-2.5719976073027673E-2</v>
      </c>
      <c r="AC157" s="183">
        <f t="shared" si="133"/>
        <v>1.1992769912280821E-2</v>
      </c>
      <c r="AD157" s="183">
        <f t="shared" si="134"/>
        <v>1.0460784703696158E-2</v>
      </c>
      <c r="AE157" s="183">
        <f t="shared" si="135"/>
        <v>1.5472206452291859E-2</v>
      </c>
      <c r="AF157" s="183">
        <f t="shared" si="136"/>
        <v>4.6666526505049433E-2</v>
      </c>
      <c r="AG157" s="183"/>
      <c r="AH157" s="183"/>
      <c r="AI157" s="183"/>
      <c r="AJ157" s="183"/>
      <c r="AK157" s="183"/>
      <c r="AL157" s="183"/>
      <c r="AM157" s="183"/>
    </row>
    <row r="158" spans="1:39" ht="12" customHeight="1" x14ac:dyDescent="0.2">
      <c r="A158" s="178" t="s">
        <v>8</v>
      </c>
      <c r="B158" s="178">
        <v>3481.664404768449</v>
      </c>
      <c r="C158" s="178">
        <v>3649.2942279968584</v>
      </c>
      <c r="D158" s="178">
        <v>3842.0131977614788</v>
      </c>
      <c r="E158" s="178">
        <v>3804.6890244805418</v>
      </c>
      <c r="F158" s="178">
        <v>3812.5679869783307</v>
      </c>
      <c r="G158" s="178">
        <v>3884.8312424599394</v>
      </c>
      <c r="H158" s="178">
        <v>3878.3187569870133</v>
      </c>
      <c r="I158" s="178">
        <v>3975.491595246599</v>
      </c>
      <c r="J158" s="178">
        <v>4013.5267539836464</v>
      </c>
      <c r="K158" s="178">
        <v>4040.3680901314265</v>
      </c>
      <c r="L158" s="178">
        <v>4277.8711201702754</v>
      </c>
      <c r="M158" s="178"/>
      <c r="N158" s="178"/>
      <c r="O158" s="178"/>
      <c r="P158" s="178"/>
      <c r="Q158" s="178"/>
      <c r="R158" s="178"/>
      <c r="S158" s="178"/>
      <c r="V158" s="182" t="s">
        <v>8</v>
      </c>
      <c r="W158" s="182">
        <f t="shared" si="137"/>
        <v>4.8146462076823271E-2</v>
      </c>
      <c r="X158" s="182">
        <f t="shared" si="128"/>
        <v>5.2809929187432436E-2</v>
      </c>
      <c r="Y158" s="182">
        <f t="shared" si="129"/>
        <v>-9.7147436408296928E-3</v>
      </c>
      <c r="Z158" s="182">
        <f t="shared" si="130"/>
        <v>2.0708558431696833E-3</v>
      </c>
      <c r="AA158" s="182">
        <f t="shared" si="131"/>
        <v>1.8953958520456782E-2</v>
      </c>
      <c r="AB158" s="182">
        <f t="shared" si="132"/>
        <v>-1.6763882563923804E-3</v>
      </c>
      <c r="AC158" s="182">
        <f t="shared" si="133"/>
        <v>2.5055402701112062E-2</v>
      </c>
      <c r="AD158" s="182">
        <f t="shared" si="134"/>
        <v>9.5674101745115703E-3</v>
      </c>
      <c r="AE158" s="182">
        <f t="shared" si="135"/>
        <v>6.6877182570512783E-3</v>
      </c>
      <c r="AF158" s="182">
        <f t="shared" si="136"/>
        <v>5.878252296342712E-2</v>
      </c>
      <c r="AG158" s="182"/>
      <c r="AH158" s="182"/>
      <c r="AI158" s="182"/>
      <c r="AJ158" s="182"/>
      <c r="AK158" s="182"/>
      <c r="AL158" s="182"/>
      <c r="AM158" s="182"/>
    </row>
    <row r="159" spans="1:39" ht="12" customHeight="1" x14ac:dyDescent="0.2">
      <c r="A159" s="179" t="s">
        <v>7</v>
      </c>
      <c r="B159" s="179">
        <v>9663.7073934329601</v>
      </c>
      <c r="C159" s="179">
        <v>9972.1004525954777</v>
      </c>
      <c r="D159" s="179">
        <v>9889.9014958319312</v>
      </c>
      <c r="E159" s="179">
        <v>9971.0668771538112</v>
      </c>
      <c r="F159" s="179">
        <v>10062.720490417762</v>
      </c>
      <c r="G159" s="179">
        <v>9912.7047572224201</v>
      </c>
      <c r="H159" s="179">
        <v>9796.72905969971</v>
      </c>
      <c r="I159" s="179">
        <v>9826.3952628761599</v>
      </c>
      <c r="J159" s="179">
        <v>10159.009849704267</v>
      </c>
      <c r="K159" s="179">
        <v>10398.254605324762</v>
      </c>
      <c r="L159" s="179">
        <v>10741.167038824569</v>
      </c>
      <c r="M159" s="179"/>
      <c r="N159" s="179"/>
      <c r="O159" s="179"/>
      <c r="P159" s="179"/>
      <c r="Q159" s="179"/>
      <c r="R159" s="179"/>
      <c r="S159" s="179"/>
      <c r="V159" s="183" t="s">
        <v>7</v>
      </c>
      <c r="W159" s="183">
        <f t="shared" si="137"/>
        <v>3.1912499686413076E-2</v>
      </c>
      <c r="X159" s="183">
        <f t="shared" si="128"/>
        <v>-8.2428929746843904E-3</v>
      </c>
      <c r="Y159" s="183">
        <f t="shared" si="129"/>
        <v>8.2068948165041622E-3</v>
      </c>
      <c r="Z159" s="183">
        <f t="shared" si="130"/>
        <v>9.1919565271347814E-3</v>
      </c>
      <c r="AA159" s="183">
        <f t="shared" si="131"/>
        <v>-1.4908069178528272E-2</v>
      </c>
      <c r="AB159" s="183">
        <f t="shared" si="132"/>
        <v>-1.169970259007358E-2</v>
      </c>
      <c r="AC159" s="183">
        <f t="shared" si="133"/>
        <v>3.0281743014091145E-3</v>
      </c>
      <c r="AD159" s="183">
        <f t="shared" si="134"/>
        <v>3.3849095006865504E-2</v>
      </c>
      <c r="AE159" s="183">
        <f t="shared" si="135"/>
        <v>2.3550007250702665E-2</v>
      </c>
      <c r="AF159" s="183">
        <f t="shared" si="136"/>
        <v>3.297788393488732E-2</v>
      </c>
      <c r="AG159" s="183"/>
      <c r="AH159" s="183"/>
      <c r="AI159" s="183"/>
      <c r="AJ159" s="183"/>
      <c r="AK159" s="183"/>
      <c r="AL159" s="183"/>
      <c r="AM159" s="183"/>
    </row>
    <row r="160" spans="1:39" ht="12" customHeight="1" x14ac:dyDescent="0.2">
      <c r="A160" s="178" t="s">
        <v>6</v>
      </c>
      <c r="B160" s="178">
        <v>26090.675689318326</v>
      </c>
      <c r="C160" s="178">
        <v>27078.126147635652</v>
      </c>
      <c r="D160" s="178">
        <v>26422.865005886979</v>
      </c>
      <c r="E160" s="178">
        <v>26929.808183224632</v>
      </c>
      <c r="F160" s="178">
        <v>25992.16239168412</v>
      </c>
      <c r="G160" s="178">
        <v>25916.567086971183</v>
      </c>
      <c r="H160" s="178">
        <v>26158.024471748799</v>
      </c>
      <c r="I160" s="178">
        <v>26266.860896024351</v>
      </c>
      <c r="J160" s="178">
        <v>26844.073878840729</v>
      </c>
      <c r="K160" s="178">
        <v>27206.323437130406</v>
      </c>
      <c r="L160" s="178">
        <v>28431.676761648989</v>
      </c>
      <c r="M160" s="178"/>
      <c r="N160" s="178"/>
      <c r="O160" s="178"/>
      <c r="P160" s="178"/>
      <c r="Q160" s="178"/>
      <c r="R160" s="178"/>
      <c r="S160" s="178"/>
      <c r="V160" s="182" t="s">
        <v>6</v>
      </c>
      <c r="W160" s="182">
        <f t="shared" si="137"/>
        <v>3.7846871812583727E-2</v>
      </c>
      <c r="X160" s="182">
        <f t="shared" si="128"/>
        <v>-2.4198910152646858E-2</v>
      </c>
      <c r="Y160" s="182">
        <f t="shared" si="129"/>
        <v>1.9185776304905033E-2</v>
      </c>
      <c r="Z160" s="182">
        <f t="shared" si="130"/>
        <v>-3.4818138516285457E-2</v>
      </c>
      <c r="AA160" s="182">
        <f t="shared" si="131"/>
        <v>-2.9083884431686524E-3</v>
      </c>
      <c r="AB160" s="182">
        <f t="shared" si="132"/>
        <v>9.316719454676603E-3</v>
      </c>
      <c r="AC160" s="182">
        <f t="shared" si="133"/>
        <v>4.1607279782576168E-3</v>
      </c>
      <c r="AD160" s="182">
        <f t="shared" si="134"/>
        <v>2.197495106481262E-2</v>
      </c>
      <c r="AE160" s="182">
        <f t="shared" si="135"/>
        <v>1.3494582078885209E-2</v>
      </c>
      <c r="AF160" s="182">
        <f t="shared" si="136"/>
        <v>4.5039283876418867E-2</v>
      </c>
      <c r="AG160" s="182"/>
      <c r="AH160" s="182"/>
      <c r="AI160" s="182"/>
      <c r="AJ160" s="182"/>
      <c r="AK160" s="182"/>
      <c r="AL160" s="182"/>
      <c r="AM160" s="182"/>
    </row>
    <row r="161" spans="1:39" ht="12" customHeight="1" x14ac:dyDescent="0.2">
      <c r="A161" s="180" t="s">
        <v>12</v>
      </c>
      <c r="B161" s="179">
        <v>10520.540055556194</v>
      </c>
      <c r="C161" s="179">
        <v>10898.044086977834</v>
      </c>
      <c r="D161" s="179">
        <v>10471.337701110027</v>
      </c>
      <c r="E161" s="179">
        <v>10850.100432422631</v>
      </c>
      <c r="F161" s="179">
        <v>10927.59138199828</v>
      </c>
      <c r="G161" s="179">
        <v>10907.306068002108</v>
      </c>
      <c r="H161" s="179">
        <v>10855.987021500223</v>
      </c>
      <c r="I161" s="179">
        <v>10964.530476069973</v>
      </c>
      <c r="J161" s="179">
        <v>11017.237795402209</v>
      </c>
      <c r="K161" s="179">
        <v>11121.034654993899</v>
      </c>
      <c r="L161" s="179">
        <v>11599.144583007288</v>
      </c>
      <c r="M161" s="179"/>
      <c r="N161" s="179"/>
      <c r="O161" s="179"/>
      <c r="P161" s="179"/>
      <c r="Q161" s="179"/>
      <c r="R161" s="179"/>
      <c r="S161" s="179"/>
      <c r="V161" s="184" t="s">
        <v>12</v>
      </c>
      <c r="W161" s="183">
        <f t="shared" si="137"/>
        <v>3.5882571562689813E-2</v>
      </c>
      <c r="X161" s="183">
        <f t="shared" si="128"/>
        <v>-3.915440077707899E-2</v>
      </c>
      <c r="Y161" s="183">
        <f t="shared" si="129"/>
        <v>3.6171379638768819E-2</v>
      </c>
      <c r="Z161" s="183">
        <f t="shared" si="130"/>
        <v>7.1419568932364896E-3</v>
      </c>
      <c r="AA161" s="183">
        <f t="shared" si="131"/>
        <v>-1.856338994299267E-3</v>
      </c>
      <c r="AB161" s="183">
        <f t="shared" si="132"/>
        <v>-4.7050157189991726E-3</v>
      </c>
      <c r="AC161" s="183">
        <f t="shared" si="133"/>
        <v>9.9984878716952164E-3</v>
      </c>
      <c r="AD161" s="183">
        <f t="shared" si="134"/>
        <v>4.8070749082478326E-3</v>
      </c>
      <c r="AE161" s="183">
        <f t="shared" si="135"/>
        <v>9.4213142639989478E-3</v>
      </c>
      <c r="AF161" s="183">
        <f t="shared" si="136"/>
        <v>4.2991497000568479E-2</v>
      </c>
      <c r="AG161" s="183"/>
      <c r="AH161" s="183"/>
      <c r="AI161" s="183"/>
      <c r="AJ161" s="183"/>
      <c r="AK161" s="183"/>
      <c r="AL161" s="183"/>
      <c r="AM161" s="183"/>
    </row>
    <row r="162" spans="1:39" ht="12" customHeight="1" x14ac:dyDescent="0.2">
      <c r="A162" s="178" t="s">
        <v>4</v>
      </c>
      <c r="B162" s="178">
        <v>80065.61702233793</v>
      </c>
      <c r="C162" s="178">
        <v>79574.516687323499</v>
      </c>
      <c r="D162" s="178">
        <v>79322.093808645499</v>
      </c>
      <c r="E162" s="178">
        <v>77907.754106163426</v>
      </c>
      <c r="F162" s="178">
        <v>76753.74227608298</v>
      </c>
      <c r="G162" s="178">
        <v>75300.889187619658</v>
      </c>
      <c r="H162" s="178">
        <v>74268.613693380641</v>
      </c>
      <c r="I162" s="178">
        <v>74806.089161112061</v>
      </c>
      <c r="J162" s="178">
        <v>77782.155960696822</v>
      </c>
      <c r="K162" s="178">
        <v>79528.719243120679</v>
      </c>
      <c r="L162" s="178">
        <v>83092.682321197848</v>
      </c>
      <c r="M162" s="178"/>
      <c r="N162" s="178"/>
      <c r="O162" s="178"/>
      <c r="P162" s="178"/>
      <c r="Q162" s="178"/>
      <c r="R162" s="178"/>
      <c r="S162" s="178"/>
      <c r="V162" s="182" t="s">
        <v>4</v>
      </c>
      <c r="W162" s="182">
        <f t="shared" si="137"/>
        <v>-6.1337232295033406E-3</v>
      </c>
      <c r="X162" s="182">
        <f t="shared" si="128"/>
        <v>-3.1721572330732917E-3</v>
      </c>
      <c r="Y162" s="182">
        <f t="shared" si="129"/>
        <v>-1.78303374831984E-2</v>
      </c>
      <c r="Z162" s="182">
        <f t="shared" si="130"/>
        <v>-1.4812541361517106E-2</v>
      </c>
      <c r="AA162" s="182">
        <f t="shared" si="131"/>
        <v>-1.892875898138513E-2</v>
      </c>
      <c r="AB162" s="182">
        <f t="shared" si="132"/>
        <v>-1.3708676024621669E-2</v>
      </c>
      <c r="AC162" s="182">
        <f t="shared" si="133"/>
        <v>7.2369126203215561E-3</v>
      </c>
      <c r="AD162" s="182">
        <f t="shared" si="134"/>
        <v>3.9783750667343742E-2</v>
      </c>
      <c r="AE162" s="182">
        <f t="shared" si="135"/>
        <v>2.245454964383331E-2</v>
      </c>
      <c r="AF162" s="182">
        <f t="shared" si="136"/>
        <v>4.4813535437205676E-2</v>
      </c>
      <c r="AG162" s="182"/>
      <c r="AH162" s="182"/>
      <c r="AI162" s="182"/>
      <c r="AJ162" s="182"/>
      <c r="AK162" s="182"/>
      <c r="AL162" s="182"/>
      <c r="AM162" s="182"/>
    </row>
    <row r="163" spans="1:39" ht="12" customHeight="1" x14ac:dyDescent="0.2">
      <c r="A163" s="179" t="s">
        <v>3</v>
      </c>
      <c r="B163" s="179">
        <v>7919.4968678668802</v>
      </c>
      <c r="C163" s="179">
        <v>8203.8630576212308</v>
      </c>
      <c r="D163" s="179">
        <v>8170.143764620454</v>
      </c>
      <c r="E163" s="179">
        <v>8179.2780578493066</v>
      </c>
      <c r="F163" s="179">
        <v>8278.996270056974</v>
      </c>
      <c r="G163" s="179">
        <v>8429.2333137553014</v>
      </c>
      <c r="H163" s="179">
        <v>8396.9047847748843</v>
      </c>
      <c r="I163" s="179">
        <v>8363.4061314284772</v>
      </c>
      <c r="J163" s="179">
        <v>8827.3105742122734</v>
      </c>
      <c r="K163" s="179">
        <v>8954.6016425008911</v>
      </c>
      <c r="L163" s="179">
        <v>9227.3487759278196</v>
      </c>
      <c r="M163" s="179"/>
      <c r="N163" s="179"/>
      <c r="O163" s="179"/>
      <c r="P163" s="179"/>
      <c r="Q163" s="179"/>
      <c r="R163" s="179"/>
      <c r="S163" s="179"/>
      <c r="V163" s="183" t="s">
        <v>3</v>
      </c>
      <c r="W163" s="183">
        <f t="shared" si="137"/>
        <v>3.5907103001474594E-2</v>
      </c>
      <c r="X163" s="183">
        <f t="shared" si="128"/>
        <v>-4.1101725813733614E-3</v>
      </c>
      <c r="Y163" s="183">
        <f t="shared" si="129"/>
        <v>1.1180088737736682E-3</v>
      </c>
      <c r="Z163" s="183">
        <f t="shared" si="130"/>
        <v>1.2191566480854954E-2</v>
      </c>
      <c r="AA163" s="183">
        <f t="shared" si="131"/>
        <v>1.8146770308581583E-2</v>
      </c>
      <c r="AB163" s="183">
        <f t="shared" si="132"/>
        <v>-3.83528700382052E-3</v>
      </c>
      <c r="AC163" s="183">
        <f t="shared" si="133"/>
        <v>-3.9894049301530954E-3</v>
      </c>
      <c r="AD163" s="183">
        <f t="shared" si="134"/>
        <v>5.5468362470227239E-2</v>
      </c>
      <c r="AE163" s="183">
        <f t="shared" si="135"/>
        <v>1.4420141584287283E-2</v>
      </c>
      <c r="AF163" s="183">
        <f t="shared" si="136"/>
        <v>3.0458879614744472E-2</v>
      </c>
      <c r="AG163" s="183"/>
      <c r="AH163" s="183"/>
      <c r="AI163" s="183"/>
      <c r="AJ163" s="183"/>
      <c r="AK163" s="183"/>
      <c r="AL163" s="183"/>
      <c r="AM163" s="183"/>
    </row>
    <row r="164" spans="1:39" ht="12" customHeight="1" x14ac:dyDescent="0.2">
      <c r="A164" s="181" t="s">
        <v>2</v>
      </c>
      <c r="B164" s="178">
        <v>12399.778379365243</v>
      </c>
      <c r="C164" s="178">
        <v>12806.164617807113</v>
      </c>
      <c r="D164" s="178">
        <v>15481.027765385372</v>
      </c>
      <c r="E164" s="178">
        <v>16225.851464680884</v>
      </c>
      <c r="F164" s="178">
        <v>16537.4589564204</v>
      </c>
      <c r="G164" s="178">
        <v>16273.31012454369</v>
      </c>
      <c r="H164" s="178">
        <v>16132.153339941829</v>
      </c>
      <c r="I164" s="178">
        <v>16229.385028263341</v>
      </c>
      <c r="J164" s="178">
        <v>16424.900105032262</v>
      </c>
      <c r="K164" s="178">
        <v>16646.319767793611</v>
      </c>
      <c r="L164" s="178">
        <v>17329.297646361949</v>
      </c>
      <c r="M164" s="178"/>
      <c r="N164" s="178"/>
      <c r="O164" s="178"/>
      <c r="P164" s="178"/>
      <c r="Q164" s="178"/>
      <c r="R164" s="178"/>
      <c r="S164" s="178"/>
      <c r="V164" s="182" t="s">
        <v>2</v>
      </c>
      <c r="W164" s="182">
        <f t="shared" si="137"/>
        <v>3.2773669497040858E-2</v>
      </c>
      <c r="X164" s="182">
        <f t="shared" si="128"/>
        <v>0.2088730878766647</v>
      </c>
      <c r="Y164" s="182">
        <f t="shared" si="129"/>
        <v>4.8112031745133343E-2</v>
      </c>
      <c r="Z164" s="182">
        <f t="shared" si="130"/>
        <v>1.9204384584549983E-2</v>
      </c>
      <c r="AA164" s="182">
        <f t="shared" si="131"/>
        <v>-1.597275812280452E-2</v>
      </c>
      <c r="AB164" s="182">
        <f t="shared" si="132"/>
        <v>-8.6741285897923293E-3</v>
      </c>
      <c r="AC164" s="182">
        <f t="shared" si="133"/>
        <v>6.0271983703983345E-3</v>
      </c>
      <c r="AD164" s="182">
        <f t="shared" si="134"/>
        <v>1.2046979995140594E-2</v>
      </c>
      <c r="AE164" s="182">
        <f t="shared" si="135"/>
        <v>1.3480731167035298E-2</v>
      </c>
      <c r="AF164" s="182">
        <f t="shared" si="136"/>
        <v>4.1028761197398511E-2</v>
      </c>
      <c r="AG164" s="182"/>
      <c r="AH164" s="182"/>
      <c r="AI164" s="182"/>
      <c r="AJ164" s="182"/>
      <c r="AK164" s="182"/>
      <c r="AL164" s="182"/>
      <c r="AM164" s="182"/>
    </row>
    <row r="165" spans="1:39" ht="12" customHeight="1" x14ac:dyDescent="0.2">
      <c r="A165" s="207" t="s">
        <v>68</v>
      </c>
      <c r="B165" s="208">
        <v>191034</v>
      </c>
      <c r="C165" s="208">
        <v>194724</v>
      </c>
      <c r="D165" s="208">
        <v>196260</v>
      </c>
      <c r="E165" s="208">
        <v>194791</v>
      </c>
      <c r="F165" s="208">
        <v>193129</v>
      </c>
      <c r="G165" s="208">
        <v>191340</v>
      </c>
      <c r="H165" s="208">
        <v>189552</v>
      </c>
      <c r="I165" s="208">
        <v>190910</v>
      </c>
      <c r="J165" s="208">
        <v>196193</v>
      </c>
      <c r="K165" s="208">
        <v>199947</v>
      </c>
      <c r="L165" s="208">
        <v>208560.8</v>
      </c>
      <c r="M165" s="208"/>
      <c r="N165" s="208"/>
      <c r="O165" s="208"/>
      <c r="P165" s="208"/>
      <c r="Q165" s="208"/>
      <c r="R165" s="208"/>
      <c r="S165" s="208"/>
      <c r="V165" s="209" t="s">
        <v>68</v>
      </c>
      <c r="W165" s="209">
        <f t="shared" si="137"/>
        <v>1.9315933289362208E-2</v>
      </c>
      <c r="X165" s="209">
        <f t="shared" si="128"/>
        <v>7.8880877549762918E-3</v>
      </c>
      <c r="Y165" s="209">
        <f t="shared" si="129"/>
        <v>-7.484968918781254E-3</v>
      </c>
      <c r="Z165" s="209">
        <f t="shared" si="130"/>
        <v>-8.5322217145555879E-3</v>
      </c>
      <c r="AA165" s="209">
        <f t="shared" si="131"/>
        <v>-9.2632385607547274E-3</v>
      </c>
      <c r="AB165" s="209">
        <f t="shared" si="132"/>
        <v>-9.3446221386014328E-3</v>
      </c>
      <c r="AC165" s="209">
        <f t="shared" si="133"/>
        <v>7.164260994344529E-3</v>
      </c>
      <c r="AD165" s="209">
        <f t="shared" si="134"/>
        <v>2.7672725367974493E-2</v>
      </c>
      <c r="AE165" s="209">
        <f t="shared" si="135"/>
        <v>1.9134219875326819E-2</v>
      </c>
      <c r="AF165" s="209">
        <f t="shared" si="136"/>
        <v>4.3080416310322223E-2</v>
      </c>
      <c r="AG165" s="209"/>
      <c r="AH165" s="209"/>
      <c r="AI165" s="209"/>
      <c r="AJ165" s="209"/>
      <c r="AK165" s="209"/>
      <c r="AL165" s="209"/>
      <c r="AM165" s="209"/>
    </row>
    <row r="168" spans="1:39" ht="12" customHeight="1" x14ac:dyDescent="0.2">
      <c r="A168" s="3" t="s">
        <v>68</v>
      </c>
      <c r="B168" s="4"/>
      <c r="C168" s="4"/>
      <c r="D168" s="4"/>
      <c r="E168" s="4"/>
      <c r="F168" s="4"/>
      <c r="G168" s="4"/>
      <c r="H168" s="4"/>
      <c r="I168" s="4"/>
      <c r="J168" s="4"/>
      <c r="K168" s="4"/>
      <c r="L168" s="4"/>
      <c r="M168" s="4"/>
      <c r="N168" s="4"/>
      <c r="O168" s="4"/>
      <c r="P168" s="4"/>
      <c r="Q168" s="4"/>
      <c r="R168" s="4"/>
      <c r="S168" s="4"/>
      <c r="V168" s="3" t="s">
        <v>68</v>
      </c>
      <c r="W168" s="4"/>
      <c r="X168" s="4"/>
      <c r="Y168" s="4"/>
      <c r="Z168" s="4"/>
      <c r="AA168" s="4"/>
      <c r="AB168" s="4"/>
      <c r="AC168" s="4"/>
      <c r="AD168" s="4"/>
      <c r="AE168" s="4"/>
      <c r="AF168" s="4"/>
      <c r="AG168" s="4"/>
      <c r="AH168" s="4"/>
      <c r="AI168" s="4"/>
      <c r="AJ168" s="4"/>
      <c r="AK168" s="4"/>
      <c r="AL168" s="4"/>
      <c r="AM168" s="4"/>
    </row>
    <row r="169" spans="1:39" ht="12" customHeight="1" x14ac:dyDescent="0.2">
      <c r="A169" s="185" t="s">
        <v>67</v>
      </c>
      <c r="B169" s="186"/>
      <c r="C169" s="186"/>
      <c r="D169" s="186"/>
      <c r="E169" s="186"/>
      <c r="F169" s="186"/>
      <c r="G169" s="186"/>
      <c r="H169" s="186"/>
      <c r="I169" s="186"/>
      <c r="J169" s="186"/>
      <c r="K169" s="186"/>
      <c r="L169" s="186"/>
      <c r="M169" s="186"/>
      <c r="N169" s="186"/>
      <c r="O169" s="186"/>
      <c r="P169" s="186"/>
      <c r="Q169" s="186"/>
      <c r="R169" s="186"/>
      <c r="S169" s="186"/>
      <c r="V169" s="185" t="s">
        <v>124</v>
      </c>
      <c r="W169" s="186"/>
      <c r="X169" s="186"/>
      <c r="Y169" s="186"/>
      <c r="Z169" s="186"/>
      <c r="AA169" s="186"/>
      <c r="AB169" s="186"/>
      <c r="AC169" s="186"/>
      <c r="AD169" s="186"/>
      <c r="AE169" s="186"/>
      <c r="AF169" s="186"/>
      <c r="AG169" s="186"/>
      <c r="AH169" s="186"/>
      <c r="AI169" s="186"/>
      <c r="AJ169" s="186"/>
      <c r="AK169" s="186"/>
      <c r="AL169" s="186"/>
      <c r="AM169" s="186"/>
    </row>
    <row r="170" spans="1:39" ht="12" customHeight="1" x14ac:dyDescent="0.2">
      <c r="A170" s="187" t="str">
        <f t="shared" ref="A170:R170" si="138">A$5</f>
        <v>Province</v>
      </c>
      <c r="B170" s="188">
        <f t="shared" si="138"/>
        <v>1995</v>
      </c>
      <c r="C170" s="188">
        <f t="shared" si="138"/>
        <v>1996</v>
      </c>
      <c r="D170" s="188">
        <f t="shared" si="138"/>
        <v>1997</v>
      </c>
      <c r="E170" s="188">
        <f t="shared" si="138"/>
        <v>1998</v>
      </c>
      <c r="F170" s="188">
        <f t="shared" si="138"/>
        <v>1999</v>
      </c>
      <c r="G170" s="188">
        <f t="shared" si="138"/>
        <v>2000</v>
      </c>
      <c r="H170" s="188">
        <f t="shared" si="138"/>
        <v>2001</v>
      </c>
      <c r="I170" s="188">
        <f t="shared" si="138"/>
        <v>2002</v>
      </c>
      <c r="J170" s="188">
        <f t="shared" si="138"/>
        <v>2003</v>
      </c>
      <c r="K170" s="188">
        <f t="shared" si="138"/>
        <v>2004</v>
      </c>
      <c r="L170" s="188">
        <f t="shared" si="138"/>
        <v>2005</v>
      </c>
      <c r="M170" s="188"/>
      <c r="N170" s="188"/>
      <c r="O170" s="188"/>
      <c r="P170" s="188"/>
      <c r="Q170" s="188"/>
      <c r="R170" s="188"/>
      <c r="S170" s="188"/>
      <c r="V170" s="187" t="str">
        <f t="shared" ref="V170:AM170" si="139">V$5</f>
        <v>Province</v>
      </c>
      <c r="W170" s="188">
        <f t="shared" si="139"/>
        <v>1996</v>
      </c>
      <c r="X170" s="188">
        <f t="shared" si="139"/>
        <v>1997</v>
      </c>
      <c r="Y170" s="188">
        <f t="shared" si="139"/>
        <v>1998</v>
      </c>
      <c r="Z170" s="188">
        <f t="shared" si="139"/>
        <v>1999</v>
      </c>
      <c r="AA170" s="188">
        <f t="shared" si="139"/>
        <v>2000</v>
      </c>
      <c r="AB170" s="188">
        <f t="shared" si="139"/>
        <v>2001</v>
      </c>
      <c r="AC170" s="188">
        <f t="shared" si="139"/>
        <v>2002</v>
      </c>
      <c r="AD170" s="188">
        <f t="shared" si="139"/>
        <v>2003</v>
      </c>
      <c r="AE170" s="188">
        <f t="shared" si="139"/>
        <v>2004</v>
      </c>
      <c r="AF170" s="188">
        <f t="shared" si="139"/>
        <v>2005</v>
      </c>
      <c r="AG170" s="188"/>
      <c r="AH170" s="188"/>
      <c r="AI170" s="188"/>
      <c r="AJ170" s="188"/>
      <c r="AK170" s="188"/>
      <c r="AL170" s="188"/>
      <c r="AM170" s="188"/>
    </row>
    <row r="171" spans="1:39" ht="12" customHeight="1" x14ac:dyDescent="0.2">
      <c r="A171" s="178" t="s">
        <v>10</v>
      </c>
      <c r="B171" s="178">
        <f>B21+B36+B51+B66+B81+B96+B111+B126+B141+B156</f>
        <v>141651.61194046549</v>
      </c>
      <c r="C171" s="178">
        <f t="shared" ref="C171:O171" si="140">C21+C36+C51+C66+C81+C96+C111+C126+C141+C156</f>
        <v>146810.27871052662</v>
      </c>
      <c r="D171" s="178">
        <f t="shared" si="140"/>
        <v>150313.22748562001</v>
      </c>
      <c r="E171" s="178">
        <f t="shared" si="140"/>
        <v>149880.58883378899</v>
      </c>
      <c r="F171" s="178">
        <f t="shared" si="140"/>
        <v>155901.75872220963</v>
      </c>
      <c r="G171" s="178">
        <f t="shared" si="140"/>
        <v>162821.84681639689</v>
      </c>
      <c r="H171" s="178">
        <f t="shared" si="140"/>
        <v>169662.44434617952</v>
      </c>
      <c r="I171" s="178">
        <f t="shared" si="140"/>
        <v>176362.50231838369</v>
      </c>
      <c r="J171" s="178">
        <f t="shared" si="140"/>
        <v>182316.71526426141</v>
      </c>
      <c r="K171" s="178">
        <f t="shared" si="140"/>
        <v>192912.56788274806</v>
      </c>
      <c r="L171" s="178">
        <f t="shared" si="140"/>
        <v>204661.17033980807</v>
      </c>
      <c r="M171" s="178"/>
      <c r="N171" s="178"/>
      <c r="O171" s="178"/>
      <c r="P171" s="178"/>
      <c r="Q171" s="178"/>
      <c r="R171" s="178"/>
      <c r="S171" s="178"/>
      <c r="V171" s="182" t="s">
        <v>10</v>
      </c>
      <c r="W171" s="182">
        <f>C171/B171-1</f>
        <v>3.6417988467573936E-2</v>
      </c>
      <c r="X171" s="182">
        <f t="shared" ref="X171:X180" si="141">D171/C171-1</f>
        <v>2.386037820962339E-2</v>
      </c>
      <c r="Y171" s="182">
        <f t="shared" ref="Y171:Y180" si="142">E171/D171-1</f>
        <v>-2.8782473709600964E-3</v>
      </c>
      <c r="Z171" s="182">
        <f t="shared" ref="Z171:Z180" si="143">F171/E171-1</f>
        <v>4.0173113378263015E-2</v>
      </c>
      <c r="AA171" s="182">
        <f t="shared" ref="AA171:AA180" si="144">G171/F171-1</f>
        <v>4.438749216753668E-2</v>
      </c>
      <c r="AB171" s="182">
        <f t="shared" ref="AB171:AB180" si="145">H171/G171-1</f>
        <v>4.2012774474277315E-2</v>
      </c>
      <c r="AC171" s="182">
        <f t="shared" ref="AC171:AC180" si="146">I171/H171-1</f>
        <v>3.9490518942031594E-2</v>
      </c>
      <c r="AD171" s="182">
        <f t="shared" ref="AD171:AD180" si="147">J171/I171-1</f>
        <v>3.3761218329328768E-2</v>
      </c>
      <c r="AE171" s="182">
        <f t="shared" ref="AE171:AE180" si="148">K171/J171-1</f>
        <v>5.8117834138950775E-2</v>
      </c>
      <c r="AF171" s="182">
        <f t="shared" ref="AF171:AF180" si="149">L171/K171-1</f>
        <v>6.0901177077279822E-2</v>
      </c>
      <c r="AG171" s="182"/>
      <c r="AH171" s="182"/>
      <c r="AI171" s="182"/>
      <c r="AJ171" s="182"/>
      <c r="AK171" s="182"/>
      <c r="AL171" s="182"/>
      <c r="AM171" s="182"/>
    </row>
    <row r="172" spans="1:39" ht="12" customHeight="1" x14ac:dyDescent="0.2">
      <c r="A172" s="179" t="s">
        <v>9</v>
      </c>
      <c r="B172" s="179">
        <f t="shared" ref="B172:O172" si="150">B22+B37+B52+B67+B82+B97+B112+B127+B142+B157</f>
        <v>84099.985234684384</v>
      </c>
      <c r="C172" s="179">
        <f t="shared" si="150"/>
        <v>86861.100229168922</v>
      </c>
      <c r="D172" s="179">
        <f t="shared" si="150"/>
        <v>88222.021452696034</v>
      </c>
      <c r="E172" s="179">
        <f t="shared" si="150"/>
        <v>88009.356329987495</v>
      </c>
      <c r="F172" s="179">
        <f t="shared" si="150"/>
        <v>90347.277211628651</v>
      </c>
      <c r="G172" s="179">
        <f t="shared" si="150"/>
        <v>94459.866904683819</v>
      </c>
      <c r="H172" s="179">
        <f t="shared" si="150"/>
        <v>96992.694601853917</v>
      </c>
      <c r="I172" s="179">
        <f t="shared" si="150"/>
        <v>98837.145481045387</v>
      </c>
      <c r="J172" s="179">
        <f t="shared" si="150"/>
        <v>101194.45078422094</v>
      </c>
      <c r="K172" s="179">
        <f t="shared" si="150"/>
        <v>104993.69957041659</v>
      </c>
      <c r="L172" s="179">
        <f t="shared" si="150"/>
        <v>110070.62803053255</v>
      </c>
      <c r="M172" s="179"/>
      <c r="N172" s="179"/>
      <c r="O172" s="179"/>
      <c r="P172" s="179"/>
      <c r="Q172" s="179"/>
      <c r="R172" s="179"/>
      <c r="S172" s="179"/>
      <c r="V172" s="183" t="s">
        <v>9</v>
      </c>
      <c r="W172" s="183">
        <f t="shared" ref="W172:W180" si="151">C172/B172-1</f>
        <v>3.2831337446487474E-2</v>
      </c>
      <c r="X172" s="183">
        <f t="shared" si="141"/>
        <v>1.5667787075417383E-2</v>
      </c>
      <c r="Y172" s="183">
        <f t="shared" si="142"/>
        <v>-2.4105673300919284E-3</v>
      </c>
      <c r="Z172" s="183">
        <f t="shared" si="143"/>
        <v>2.6564458361395316E-2</v>
      </c>
      <c r="AA172" s="183">
        <f t="shared" si="144"/>
        <v>4.5519796721951833E-2</v>
      </c>
      <c r="AB172" s="183">
        <f t="shared" si="145"/>
        <v>2.6813797014195284E-2</v>
      </c>
      <c r="AC172" s="183">
        <f t="shared" si="146"/>
        <v>1.9016389706077996E-2</v>
      </c>
      <c r="AD172" s="183">
        <f t="shared" si="147"/>
        <v>2.3850398468130862E-2</v>
      </c>
      <c r="AE172" s="183">
        <f t="shared" si="148"/>
        <v>3.7544042748913764E-2</v>
      </c>
      <c r="AF172" s="183">
        <f t="shared" si="149"/>
        <v>4.8354601094049432E-2</v>
      </c>
      <c r="AG172" s="183"/>
      <c r="AH172" s="183"/>
      <c r="AI172" s="183"/>
      <c r="AJ172" s="183"/>
      <c r="AK172" s="183"/>
      <c r="AL172" s="183"/>
      <c r="AM172" s="183"/>
    </row>
    <row r="173" spans="1:39" ht="12" customHeight="1" x14ac:dyDescent="0.2">
      <c r="A173" s="178" t="s">
        <v>8</v>
      </c>
      <c r="B173" s="178">
        <f t="shared" ref="B173:O173" si="152">B23+B38+B53+B68+B83+B98+B113+B128+B143+B158</f>
        <v>24143.773796267636</v>
      </c>
      <c r="C173" s="178">
        <f t="shared" si="152"/>
        <v>24734.115221292715</v>
      </c>
      <c r="D173" s="178">
        <f t="shared" si="152"/>
        <v>25811.084771270354</v>
      </c>
      <c r="E173" s="178">
        <f t="shared" si="152"/>
        <v>26365.409231055441</v>
      </c>
      <c r="F173" s="178">
        <f t="shared" si="152"/>
        <v>27122.641351742066</v>
      </c>
      <c r="G173" s="178">
        <f t="shared" si="152"/>
        <v>27731.999232048292</v>
      </c>
      <c r="H173" s="178">
        <f t="shared" si="152"/>
        <v>27273.763434217581</v>
      </c>
      <c r="I173" s="178">
        <f t="shared" si="152"/>
        <v>27691.001928676807</v>
      </c>
      <c r="J173" s="178">
        <f t="shared" si="152"/>
        <v>28676.986285545103</v>
      </c>
      <c r="K173" s="178">
        <f t="shared" si="152"/>
        <v>29329.52795281792</v>
      </c>
      <c r="L173" s="178">
        <f t="shared" si="152"/>
        <v>30370.66499321684</v>
      </c>
      <c r="M173" s="178"/>
      <c r="N173" s="178"/>
      <c r="O173" s="178"/>
      <c r="P173" s="178"/>
      <c r="Q173" s="178"/>
      <c r="R173" s="178"/>
      <c r="S173" s="178"/>
      <c r="V173" s="182" t="s">
        <v>8</v>
      </c>
      <c r="W173" s="182">
        <f t="shared" si="151"/>
        <v>2.4451083331319845E-2</v>
      </c>
      <c r="X173" s="182">
        <f t="shared" si="141"/>
        <v>4.3541866783676664E-2</v>
      </c>
      <c r="Y173" s="182">
        <f t="shared" si="142"/>
        <v>2.1476217086470184E-2</v>
      </c>
      <c r="Z173" s="182">
        <f t="shared" si="143"/>
        <v>2.8720666311323306E-2</v>
      </c>
      <c r="AA173" s="182">
        <f t="shared" si="144"/>
        <v>2.2466760239304273E-2</v>
      </c>
      <c r="AB173" s="182">
        <f t="shared" si="145"/>
        <v>-1.6523720269729258E-2</v>
      </c>
      <c r="AC173" s="182">
        <f t="shared" si="146"/>
        <v>1.529816358001268E-2</v>
      </c>
      <c r="AD173" s="182">
        <f t="shared" si="147"/>
        <v>3.5606669610867669E-2</v>
      </c>
      <c r="AE173" s="182">
        <f t="shared" si="148"/>
        <v>2.2754889958633395E-2</v>
      </c>
      <c r="AF173" s="182">
        <f t="shared" si="149"/>
        <v>3.5497913299995298E-2</v>
      </c>
      <c r="AG173" s="182"/>
      <c r="AH173" s="182"/>
      <c r="AI173" s="182"/>
      <c r="AJ173" s="182"/>
      <c r="AK173" s="182"/>
      <c r="AL173" s="182"/>
      <c r="AM173" s="182"/>
    </row>
    <row r="174" spans="1:39" ht="12" customHeight="1" x14ac:dyDescent="0.2">
      <c r="A174" s="179" t="s">
        <v>7</v>
      </c>
      <c r="B174" s="179">
        <f t="shared" ref="B174:O174" si="153">B24+B39+B54+B69+B84+B99+B114+B129+B144+B159</f>
        <v>58173.981518168446</v>
      </c>
      <c r="C174" s="179">
        <f t="shared" si="153"/>
        <v>61001.045381833101</v>
      </c>
      <c r="D174" s="179">
        <f t="shared" si="153"/>
        <v>61917.751498695157</v>
      </c>
      <c r="E174" s="179">
        <f t="shared" si="153"/>
        <v>59740.538692894566</v>
      </c>
      <c r="F174" s="179">
        <f t="shared" si="153"/>
        <v>62208.104018460217</v>
      </c>
      <c r="G174" s="179">
        <f t="shared" si="153"/>
        <v>63576.303707661209</v>
      </c>
      <c r="H174" s="179">
        <f t="shared" si="153"/>
        <v>62958.84064185599</v>
      </c>
      <c r="I174" s="179">
        <f t="shared" si="153"/>
        <v>65689.74067556615</v>
      </c>
      <c r="J174" s="179">
        <f t="shared" si="153"/>
        <v>67213.269702793405</v>
      </c>
      <c r="K174" s="179">
        <f t="shared" si="153"/>
        <v>69812.665156761854</v>
      </c>
      <c r="L174" s="179">
        <f t="shared" si="153"/>
        <v>72633.328742424696</v>
      </c>
      <c r="M174" s="179"/>
      <c r="N174" s="179"/>
      <c r="O174" s="179"/>
      <c r="P174" s="179"/>
      <c r="Q174" s="179"/>
      <c r="R174" s="179"/>
      <c r="S174" s="179"/>
      <c r="V174" s="183" t="s">
        <v>7</v>
      </c>
      <c r="W174" s="183">
        <f t="shared" si="151"/>
        <v>4.8596705776133398E-2</v>
      </c>
      <c r="X174" s="183">
        <f t="shared" si="141"/>
        <v>1.5027711592874748E-2</v>
      </c>
      <c r="Y174" s="183">
        <f t="shared" si="142"/>
        <v>-3.516298239361082E-2</v>
      </c>
      <c r="Z174" s="183">
        <f t="shared" si="143"/>
        <v>4.1304704971787176E-2</v>
      </c>
      <c r="AA174" s="183">
        <f t="shared" si="144"/>
        <v>2.1993913989003522E-2</v>
      </c>
      <c r="AB174" s="183">
        <f t="shared" si="145"/>
        <v>-9.7121573573144548E-3</v>
      </c>
      <c r="AC174" s="183">
        <f t="shared" si="146"/>
        <v>4.3375958100070555E-2</v>
      </c>
      <c r="AD174" s="183">
        <f t="shared" si="147"/>
        <v>2.319280014746572E-2</v>
      </c>
      <c r="AE174" s="183">
        <f t="shared" si="148"/>
        <v>3.8673843207785774E-2</v>
      </c>
      <c r="AF174" s="183">
        <f t="shared" si="149"/>
        <v>4.0403321937776404E-2</v>
      </c>
      <c r="AG174" s="183"/>
      <c r="AH174" s="183"/>
      <c r="AI174" s="183"/>
      <c r="AJ174" s="183"/>
      <c r="AK174" s="183"/>
      <c r="AL174" s="183"/>
      <c r="AM174" s="183"/>
    </row>
    <row r="175" spans="1:39" ht="12" customHeight="1" x14ac:dyDescent="0.2">
      <c r="A175" s="178" t="s">
        <v>6</v>
      </c>
      <c r="B175" s="178">
        <f t="shared" ref="B175:O175" si="154">B25+B40+B55+B70+B85+B100+B115+B130+B145+B160</f>
        <v>162720.95014926398</v>
      </c>
      <c r="C175" s="178">
        <f t="shared" si="154"/>
        <v>171125.8893103459</v>
      </c>
      <c r="D175" s="178">
        <f t="shared" si="154"/>
        <v>174275.72453233349</v>
      </c>
      <c r="E175" s="178">
        <f t="shared" si="154"/>
        <v>176130.61342362477</v>
      </c>
      <c r="F175" s="178">
        <f t="shared" si="154"/>
        <v>178115.49445584224</v>
      </c>
      <c r="G175" s="178">
        <f t="shared" si="154"/>
        <v>186670.38080642314</v>
      </c>
      <c r="H175" s="178">
        <f t="shared" si="154"/>
        <v>194428.69773250393</v>
      </c>
      <c r="I175" s="178">
        <f t="shared" si="154"/>
        <v>199907.98640987583</v>
      </c>
      <c r="J175" s="178">
        <f t="shared" si="154"/>
        <v>205661.07843353189</v>
      </c>
      <c r="K175" s="178">
        <f t="shared" si="154"/>
        <v>214839.60523924491</v>
      </c>
      <c r="L175" s="178">
        <f t="shared" si="154"/>
        <v>227540.28271053405</v>
      </c>
      <c r="M175" s="178"/>
      <c r="N175" s="178"/>
      <c r="O175" s="178"/>
      <c r="P175" s="178"/>
      <c r="Q175" s="178"/>
      <c r="R175" s="178"/>
      <c r="S175" s="178"/>
      <c r="V175" s="182" t="s">
        <v>6</v>
      </c>
      <c r="W175" s="182">
        <f t="shared" si="151"/>
        <v>5.1652471014777435E-2</v>
      </c>
      <c r="X175" s="182">
        <f t="shared" si="141"/>
        <v>1.8406538219796875E-2</v>
      </c>
      <c r="Y175" s="182">
        <f t="shared" si="142"/>
        <v>1.0643415175973781E-2</v>
      </c>
      <c r="Z175" s="182">
        <f t="shared" si="143"/>
        <v>1.1269369893372794E-2</v>
      </c>
      <c r="AA175" s="182">
        <f t="shared" si="144"/>
        <v>4.8029995238296319E-2</v>
      </c>
      <c r="AB175" s="182">
        <f t="shared" si="145"/>
        <v>4.1561585145777125E-2</v>
      </c>
      <c r="AC175" s="182">
        <f t="shared" si="146"/>
        <v>2.8181481135620912E-2</v>
      </c>
      <c r="AD175" s="182">
        <f t="shared" si="147"/>
        <v>2.8778700275937874E-2</v>
      </c>
      <c r="AE175" s="182">
        <f t="shared" si="148"/>
        <v>4.4629381872464791E-2</v>
      </c>
      <c r="AF175" s="182">
        <f t="shared" si="149"/>
        <v>5.9117021077867316E-2</v>
      </c>
      <c r="AG175" s="182"/>
      <c r="AH175" s="182"/>
      <c r="AI175" s="182"/>
      <c r="AJ175" s="182"/>
      <c r="AK175" s="182"/>
      <c r="AL175" s="182"/>
      <c r="AM175" s="182"/>
    </row>
    <row r="176" spans="1:39" ht="12" customHeight="1" x14ac:dyDescent="0.2">
      <c r="A176" s="180" t="s">
        <v>12</v>
      </c>
      <c r="B176" s="179">
        <f t="shared" ref="B176:O176" si="155">B26+B41+B56+B71+B86+B101+B116+B131+B146+B161</f>
        <v>71236.013196644024</v>
      </c>
      <c r="C176" s="179">
        <f t="shared" si="155"/>
        <v>75075.770301159355</v>
      </c>
      <c r="D176" s="179">
        <f t="shared" si="155"/>
        <v>74653.577673178574</v>
      </c>
      <c r="E176" s="179">
        <f t="shared" si="155"/>
        <v>74880.448629724066</v>
      </c>
      <c r="F176" s="179">
        <f t="shared" si="155"/>
        <v>76266.854952921349</v>
      </c>
      <c r="G176" s="179">
        <f t="shared" si="155"/>
        <v>77436.418897537485</v>
      </c>
      <c r="H176" s="179">
        <f t="shared" si="155"/>
        <v>78244.612879443011</v>
      </c>
      <c r="I176" s="179">
        <f t="shared" si="155"/>
        <v>79348.38277837701</v>
      </c>
      <c r="J176" s="179">
        <f t="shared" si="155"/>
        <v>82782.891065423144</v>
      </c>
      <c r="K176" s="179">
        <f t="shared" si="155"/>
        <v>85540.255880016004</v>
      </c>
      <c r="L176" s="179">
        <f t="shared" si="155"/>
        <v>89933.839838334883</v>
      </c>
      <c r="M176" s="179"/>
      <c r="N176" s="179"/>
      <c r="O176" s="179"/>
      <c r="P176" s="179"/>
      <c r="Q176" s="179"/>
      <c r="R176" s="179"/>
      <c r="S176" s="179"/>
      <c r="V176" s="184" t="s">
        <v>12</v>
      </c>
      <c r="W176" s="183">
        <f t="shared" si="151"/>
        <v>5.3901909051477181E-2</v>
      </c>
      <c r="X176" s="183">
        <f t="shared" si="141"/>
        <v>-5.6235537282827153E-3</v>
      </c>
      <c r="Y176" s="183">
        <f t="shared" si="142"/>
        <v>3.0389830416259755E-3</v>
      </c>
      <c r="Z176" s="183">
        <f t="shared" si="143"/>
        <v>1.8514930780568761E-2</v>
      </c>
      <c r="AA176" s="183">
        <f t="shared" si="144"/>
        <v>1.5335153722257244E-2</v>
      </c>
      <c r="AB176" s="183">
        <f t="shared" si="145"/>
        <v>1.0436871867420816E-2</v>
      </c>
      <c r="AC176" s="183">
        <f t="shared" si="146"/>
        <v>1.4106656782041371E-2</v>
      </c>
      <c r="AD176" s="183">
        <f t="shared" si="147"/>
        <v>4.328391035566348E-2</v>
      </c>
      <c r="AE176" s="183">
        <f t="shared" si="148"/>
        <v>3.33083899233928E-2</v>
      </c>
      <c r="AF176" s="183">
        <f t="shared" si="149"/>
        <v>5.1362763801894529E-2</v>
      </c>
      <c r="AG176" s="183"/>
      <c r="AH176" s="183"/>
      <c r="AI176" s="183"/>
      <c r="AJ176" s="183"/>
      <c r="AK176" s="183"/>
      <c r="AL176" s="183"/>
      <c r="AM176" s="183"/>
    </row>
    <row r="177" spans="1:39" ht="12" customHeight="1" x14ac:dyDescent="0.2">
      <c r="A177" s="178" t="s">
        <v>4</v>
      </c>
      <c r="B177" s="178">
        <f t="shared" ref="B177:O177" si="156">B27+B42+B57+B72+B87+B102+B117+B132+B147+B162</f>
        <v>336657.32672904007</v>
      </c>
      <c r="C177" s="178">
        <f t="shared" si="156"/>
        <v>346434.49264121876</v>
      </c>
      <c r="D177" s="178">
        <f t="shared" si="156"/>
        <v>355784.26007926039</v>
      </c>
      <c r="E177" s="178">
        <f t="shared" si="156"/>
        <v>360203.06511695927</v>
      </c>
      <c r="F177" s="178">
        <f t="shared" si="156"/>
        <v>369181.7725551555</v>
      </c>
      <c r="G177" s="178">
        <f t="shared" si="156"/>
        <v>391335.40335059888</v>
      </c>
      <c r="H177" s="178">
        <f t="shared" si="156"/>
        <v>401057.50349374849</v>
      </c>
      <c r="I177" s="178">
        <f t="shared" si="156"/>
        <v>420707.24488419469</v>
      </c>
      <c r="J177" s="178">
        <f t="shared" si="156"/>
        <v>433140.9583064196</v>
      </c>
      <c r="K177" s="178">
        <f t="shared" si="156"/>
        <v>454863.15448346292</v>
      </c>
      <c r="L177" s="178">
        <f t="shared" si="156"/>
        <v>479929.84429711639</v>
      </c>
      <c r="M177" s="178"/>
      <c r="N177" s="178"/>
      <c r="O177" s="178"/>
      <c r="P177" s="178"/>
      <c r="Q177" s="178"/>
      <c r="R177" s="178"/>
      <c r="S177" s="178"/>
      <c r="V177" s="182" t="s">
        <v>4</v>
      </c>
      <c r="W177" s="182">
        <f t="shared" si="151"/>
        <v>2.9041892559337867E-2</v>
      </c>
      <c r="X177" s="182">
        <f t="shared" si="141"/>
        <v>2.6988558116020522E-2</v>
      </c>
      <c r="Y177" s="182">
        <f t="shared" si="142"/>
        <v>1.2419900297766073E-2</v>
      </c>
      <c r="Z177" s="182">
        <f t="shared" si="143"/>
        <v>2.4926793544304715E-2</v>
      </c>
      <c r="AA177" s="182">
        <f t="shared" si="144"/>
        <v>6.0007379676724426E-2</v>
      </c>
      <c r="AB177" s="182">
        <f t="shared" si="145"/>
        <v>2.4843395358327802E-2</v>
      </c>
      <c r="AC177" s="182">
        <f t="shared" si="146"/>
        <v>4.8994822984910202E-2</v>
      </c>
      <c r="AD177" s="182">
        <f t="shared" si="147"/>
        <v>2.9554312585340581E-2</v>
      </c>
      <c r="AE177" s="182">
        <f t="shared" si="148"/>
        <v>5.0150408915326405E-2</v>
      </c>
      <c r="AF177" s="182">
        <f t="shared" si="149"/>
        <v>5.5108200272055319E-2</v>
      </c>
      <c r="AG177" s="182"/>
      <c r="AH177" s="182"/>
      <c r="AI177" s="182"/>
      <c r="AJ177" s="182"/>
      <c r="AK177" s="182"/>
      <c r="AL177" s="182"/>
      <c r="AM177" s="182"/>
    </row>
    <row r="178" spans="1:39" ht="12" customHeight="1" x14ac:dyDescent="0.2">
      <c r="A178" s="179" t="s">
        <v>3</v>
      </c>
      <c r="B178" s="179">
        <f t="shared" ref="B178:O178" si="157">B28+B43+B58+B73+B88+B103+B118+B133+B148+B163</f>
        <v>67876.205300569636</v>
      </c>
      <c r="C178" s="179">
        <f t="shared" si="157"/>
        <v>71775.884228033072</v>
      </c>
      <c r="D178" s="179">
        <f t="shared" si="157"/>
        <v>74178.189998111018</v>
      </c>
      <c r="E178" s="179">
        <f t="shared" si="157"/>
        <v>75020.839799326262</v>
      </c>
      <c r="F178" s="179">
        <f t="shared" si="157"/>
        <v>77415.375280598848</v>
      </c>
      <c r="G178" s="179">
        <f t="shared" si="157"/>
        <v>80069.969968683465</v>
      </c>
      <c r="H178" s="179">
        <f t="shared" si="157"/>
        <v>81057.462437517708</v>
      </c>
      <c r="I178" s="179">
        <f t="shared" si="157"/>
        <v>83209.308523598243</v>
      </c>
      <c r="J178" s="179">
        <f t="shared" si="157"/>
        <v>85563.633081205655</v>
      </c>
      <c r="K178" s="179">
        <f t="shared" si="157"/>
        <v>89036.858430075314</v>
      </c>
      <c r="L178" s="179">
        <f t="shared" si="157"/>
        <v>93036.9184795529</v>
      </c>
      <c r="M178" s="179"/>
      <c r="N178" s="179"/>
      <c r="O178" s="179"/>
      <c r="P178" s="179"/>
      <c r="Q178" s="179"/>
      <c r="R178" s="179"/>
      <c r="S178" s="179"/>
      <c r="V178" s="183" t="s">
        <v>3</v>
      </c>
      <c r="W178" s="183">
        <f t="shared" si="151"/>
        <v>5.7452812958456612E-2</v>
      </c>
      <c r="X178" s="183">
        <f t="shared" si="141"/>
        <v>3.3469539190151831E-2</v>
      </c>
      <c r="Y178" s="183">
        <f t="shared" si="142"/>
        <v>1.1359805371857989E-2</v>
      </c>
      <c r="Z178" s="183">
        <f t="shared" si="143"/>
        <v>3.1918270812187011E-2</v>
      </c>
      <c r="AA178" s="183">
        <f t="shared" si="144"/>
        <v>3.4290277331380237E-2</v>
      </c>
      <c r="AB178" s="183">
        <f t="shared" si="145"/>
        <v>1.2332869229505938E-2</v>
      </c>
      <c r="AC178" s="183">
        <f t="shared" si="146"/>
        <v>2.6547168161589862E-2</v>
      </c>
      <c r="AD178" s="183">
        <f t="shared" si="147"/>
        <v>2.8294004593725441E-2</v>
      </c>
      <c r="AE178" s="183">
        <f t="shared" si="148"/>
        <v>4.0592308014473E-2</v>
      </c>
      <c r="AF178" s="183">
        <f t="shared" si="149"/>
        <v>4.4925889345242442E-2</v>
      </c>
      <c r="AG178" s="183"/>
      <c r="AH178" s="183"/>
      <c r="AI178" s="183"/>
      <c r="AJ178" s="183"/>
      <c r="AK178" s="183"/>
      <c r="AL178" s="183"/>
      <c r="AM178" s="183"/>
    </row>
    <row r="179" spans="1:39" ht="12" customHeight="1" x14ac:dyDescent="0.2">
      <c r="A179" s="181" t="s">
        <v>2</v>
      </c>
      <c r="B179" s="178">
        <f t="shared" ref="B179:O179" si="158">B29+B44+B59+B74+B89+B104+B119+B134+B149+B164</f>
        <v>65136.403956474569</v>
      </c>
      <c r="C179" s="178">
        <f t="shared" si="158"/>
        <v>66156.987122075137</v>
      </c>
      <c r="D179" s="178">
        <f t="shared" si="158"/>
        <v>71105.249142192071</v>
      </c>
      <c r="E179" s="178">
        <f t="shared" si="158"/>
        <v>73891.249771061732</v>
      </c>
      <c r="F179" s="178">
        <f t="shared" si="158"/>
        <v>75315.823471657088</v>
      </c>
      <c r="G179" s="178">
        <f t="shared" si="158"/>
        <v>75541.275077441824</v>
      </c>
      <c r="H179" s="178">
        <f t="shared" si="158"/>
        <v>80841.346148331417</v>
      </c>
      <c r="I179" s="178">
        <f t="shared" si="158"/>
        <v>84516.603000281917</v>
      </c>
      <c r="J179" s="178">
        <f t="shared" si="158"/>
        <v>86579.040981193597</v>
      </c>
      <c r="K179" s="178">
        <f t="shared" si="158"/>
        <v>89061.9293261352</v>
      </c>
      <c r="L179" s="178">
        <f t="shared" si="158"/>
        <v>92889.622548268468</v>
      </c>
      <c r="M179" s="178"/>
      <c r="N179" s="178"/>
      <c r="O179" s="178"/>
      <c r="P179" s="178"/>
      <c r="Q179" s="178"/>
      <c r="R179" s="178"/>
      <c r="S179" s="178"/>
      <c r="V179" s="182" t="s">
        <v>2</v>
      </c>
      <c r="W179" s="182">
        <f t="shared" si="151"/>
        <v>1.5668398984422627E-2</v>
      </c>
      <c r="X179" s="182">
        <f t="shared" si="141"/>
        <v>7.4795758322340644E-2</v>
      </c>
      <c r="Y179" s="182">
        <f t="shared" si="142"/>
        <v>3.9181363717584183E-2</v>
      </c>
      <c r="Z179" s="182">
        <f t="shared" si="143"/>
        <v>1.9279328811045104E-2</v>
      </c>
      <c r="AA179" s="182">
        <f t="shared" si="144"/>
        <v>2.9934161958620198E-3</v>
      </c>
      <c r="AB179" s="182">
        <f t="shared" si="145"/>
        <v>7.0161260389848934E-2</v>
      </c>
      <c r="AC179" s="182">
        <f t="shared" si="146"/>
        <v>4.5462588478016874E-2</v>
      </c>
      <c r="AD179" s="182">
        <f t="shared" si="147"/>
        <v>2.4402755289452349E-2</v>
      </c>
      <c r="AE179" s="182">
        <f t="shared" si="148"/>
        <v>2.8677706715195983E-2</v>
      </c>
      <c r="AF179" s="182">
        <f t="shared" si="149"/>
        <v>4.2977883491796653E-2</v>
      </c>
      <c r="AG179" s="182"/>
      <c r="AH179" s="182"/>
      <c r="AI179" s="182"/>
      <c r="AJ179" s="182"/>
      <c r="AK179" s="182"/>
      <c r="AL179" s="182"/>
      <c r="AM179" s="182"/>
    </row>
    <row r="180" spans="1:39" ht="12" customHeight="1" x14ac:dyDescent="0.2">
      <c r="A180" s="207" t="s">
        <v>68</v>
      </c>
      <c r="B180" s="208">
        <f t="shared" ref="B180:O180" si="159">B30+B45+B60+B75+B90+B105+B120+B135+B150+B165</f>
        <v>1011696.1187382597</v>
      </c>
      <c r="C180" s="208">
        <f t="shared" si="159"/>
        <v>1049975.5788823396</v>
      </c>
      <c r="D180" s="208">
        <f t="shared" si="159"/>
        <v>1076261.1033605053</v>
      </c>
      <c r="E180" s="208">
        <f t="shared" si="159"/>
        <v>1084122.0553070889</v>
      </c>
      <c r="F180" s="208">
        <f t="shared" si="159"/>
        <v>1111875.120299987</v>
      </c>
      <c r="G180" s="208">
        <f t="shared" si="159"/>
        <v>1159643.4564594356</v>
      </c>
      <c r="H180" s="208">
        <f t="shared" si="159"/>
        <v>1192517.4996201796</v>
      </c>
      <c r="I180" s="208">
        <f t="shared" si="159"/>
        <v>1236270.0056331092</v>
      </c>
      <c r="J180" s="208">
        <f t="shared" si="159"/>
        <v>1273129.0202487842</v>
      </c>
      <c r="K180" s="208">
        <f t="shared" si="159"/>
        <v>1330390.2567240156</v>
      </c>
      <c r="L180" s="208">
        <f t="shared" si="159"/>
        <v>1401066.3</v>
      </c>
      <c r="M180" s="208"/>
      <c r="N180" s="208"/>
      <c r="O180" s="208"/>
      <c r="P180" s="208"/>
      <c r="Q180" s="208"/>
      <c r="R180" s="208"/>
      <c r="S180" s="208"/>
      <c r="V180" s="209" t="s">
        <v>68</v>
      </c>
      <c r="W180" s="209">
        <f t="shared" si="151"/>
        <v>3.7836915092469114E-2</v>
      </c>
      <c r="X180" s="209">
        <f t="shared" si="141"/>
        <v>2.5034415091963913E-2</v>
      </c>
      <c r="Y180" s="209">
        <f t="shared" si="142"/>
        <v>7.3039450390230964E-3</v>
      </c>
      <c r="Z180" s="209">
        <f t="shared" si="143"/>
        <v>2.5599576041312799E-2</v>
      </c>
      <c r="AA180" s="209">
        <f t="shared" si="144"/>
        <v>4.2961961543451554E-2</v>
      </c>
      <c r="AB180" s="209">
        <f t="shared" si="145"/>
        <v>2.8348405691102085E-2</v>
      </c>
      <c r="AC180" s="209">
        <f t="shared" si="146"/>
        <v>3.668919410144067E-2</v>
      </c>
      <c r="AD180" s="209">
        <f t="shared" si="147"/>
        <v>2.9814696181032829E-2</v>
      </c>
      <c r="AE180" s="209">
        <f t="shared" si="148"/>
        <v>4.4976774203169034E-2</v>
      </c>
      <c r="AF180" s="209">
        <f t="shared" si="149"/>
        <v>5.3124294107519177E-2</v>
      </c>
      <c r="AG180" s="209"/>
      <c r="AH180" s="209"/>
      <c r="AI180" s="209"/>
      <c r="AJ180" s="209"/>
      <c r="AK180" s="209"/>
      <c r="AL180" s="209"/>
      <c r="AM180" s="209"/>
    </row>
  </sheetData>
  <phoneticPr fontId="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427"/>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5"/>
  <cols>
    <col min="1" max="1" width="10.7109375" style="77" customWidth="1"/>
    <col min="2" max="5" width="10.7109375" style="35"/>
    <col min="6" max="115" width="10.7109375" style="78"/>
    <col min="116" max="16384" width="10.7109375" style="79"/>
  </cols>
  <sheetData>
    <row r="1" spans="1:115" s="84" customFormat="1" ht="12" customHeight="1" x14ac:dyDescent="0.25">
      <c r="A1" s="143"/>
      <c r="B1" s="212" t="s">
        <v>10</v>
      </c>
      <c r="C1" s="212" t="s">
        <v>9</v>
      </c>
      <c r="D1" s="212" t="s">
        <v>36</v>
      </c>
      <c r="E1" s="212" t="s">
        <v>4</v>
      </c>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row>
    <row r="2" spans="1:115" ht="12" customHeight="1" x14ac:dyDescent="0.25">
      <c r="A2" s="94"/>
      <c r="B2" s="66" t="s">
        <v>144</v>
      </c>
      <c r="C2" s="66" t="s">
        <v>144</v>
      </c>
      <c r="D2" s="66" t="s">
        <v>144</v>
      </c>
      <c r="E2" s="66" t="s">
        <v>144</v>
      </c>
      <c r="F2" s="78" t="s">
        <v>145</v>
      </c>
    </row>
    <row r="3" spans="1:115" ht="12" hidden="1" customHeight="1" x14ac:dyDescent="0.25">
      <c r="A3" s="70"/>
      <c r="B3" s="70"/>
      <c r="C3" s="70"/>
      <c r="D3" s="70"/>
      <c r="E3" s="70"/>
    </row>
    <row r="4" spans="1:115" ht="12" customHeight="1" x14ac:dyDescent="0.25">
      <c r="A4" s="95" t="s">
        <v>30</v>
      </c>
      <c r="B4" s="70" t="s">
        <v>149</v>
      </c>
      <c r="C4" s="70" t="s">
        <v>149</v>
      </c>
      <c r="D4" s="70" t="s">
        <v>149</v>
      </c>
      <c r="E4" s="70" t="s">
        <v>149</v>
      </c>
    </row>
    <row r="5" spans="1:115" ht="12" hidden="1" customHeight="1" x14ac:dyDescent="0.25">
      <c r="A5" s="70"/>
      <c r="B5" s="70"/>
      <c r="C5" s="70"/>
      <c r="D5" s="70"/>
      <c r="E5" s="70"/>
    </row>
    <row r="6" spans="1:115" ht="12" hidden="1" customHeight="1" x14ac:dyDescent="0.25">
      <c r="A6" s="70"/>
      <c r="B6" s="70"/>
      <c r="C6" s="70"/>
      <c r="D6" s="70"/>
      <c r="E6" s="70"/>
    </row>
    <row r="7" spans="1:115" ht="12" hidden="1" customHeight="1" x14ac:dyDescent="0.25">
      <c r="A7" s="70"/>
      <c r="B7" s="70"/>
      <c r="C7" s="70"/>
      <c r="D7" s="70"/>
      <c r="E7" s="70"/>
    </row>
    <row r="8" spans="1:115" ht="12" hidden="1" customHeight="1" x14ac:dyDescent="0.25">
      <c r="A8" s="80" t="s">
        <v>96</v>
      </c>
      <c r="B8" s="70"/>
      <c r="C8" s="70"/>
      <c r="D8" s="70"/>
      <c r="E8" s="70"/>
    </row>
    <row r="9" spans="1:115" ht="12" customHeight="1" x14ac:dyDescent="0.25">
      <c r="A9" s="81">
        <v>34789</v>
      </c>
      <c r="B9" s="36">
        <v>62</v>
      </c>
      <c r="C9" s="36">
        <v>72.25</v>
      </c>
      <c r="D9" s="36">
        <v>50.666666666666664</v>
      </c>
      <c r="E9" s="36">
        <v>79</v>
      </c>
    </row>
    <row r="10" spans="1:115" ht="12" customHeight="1" x14ac:dyDescent="0.25">
      <c r="A10" s="81">
        <v>34880</v>
      </c>
      <c r="B10" s="36">
        <v>71</v>
      </c>
      <c r="C10" s="36">
        <v>59.6</v>
      </c>
      <c r="D10" s="36">
        <v>72.8</v>
      </c>
      <c r="E10" s="36">
        <v>82.6</v>
      </c>
    </row>
    <row r="11" spans="1:115" ht="12" customHeight="1" x14ac:dyDescent="0.25">
      <c r="A11" s="81">
        <v>34972</v>
      </c>
      <c r="B11" s="36">
        <v>43.6</v>
      </c>
      <c r="C11" s="36">
        <v>56.8</v>
      </c>
      <c r="D11" s="36">
        <v>48.8</v>
      </c>
      <c r="E11" s="36">
        <v>71.2</v>
      </c>
    </row>
    <row r="12" spans="1:115" ht="12" customHeight="1" x14ac:dyDescent="0.25">
      <c r="A12" s="81">
        <v>35064</v>
      </c>
      <c r="B12" s="36">
        <v>64.2</v>
      </c>
      <c r="C12" s="36">
        <v>52.6</v>
      </c>
      <c r="D12" s="36">
        <v>35.799999999999997</v>
      </c>
      <c r="E12" s="36">
        <v>79.2</v>
      </c>
    </row>
    <row r="13" spans="1:115" ht="12" customHeight="1" x14ac:dyDescent="0.25">
      <c r="A13" s="81" t="s">
        <v>675</v>
      </c>
      <c r="B13" s="36"/>
      <c r="C13" s="36"/>
      <c r="D13" s="36"/>
      <c r="E13" s="36"/>
    </row>
    <row r="14" spans="1:115" ht="12" customHeight="1" x14ac:dyDescent="0.25">
      <c r="A14" s="81">
        <v>41364</v>
      </c>
      <c r="B14" s="37">
        <v>53</v>
      </c>
      <c r="C14" s="37">
        <v>47</v>
      </c>
      <c r="D14" s="37">
        <v>61</v>
      </c>
      <c r="E14" s="37">
        <v>50</v>
      </c>
    </row>
    <row r="15" spans="1:115" ht="12" customHeight="1" x14ac:dyDescent="0.25">
      <c r="A15" s="81">
        <v>41455</v>
      </c>
      <c r="B15" s="37">
        <v>53.6</v>
      </c>
      <c r="C15" s="37">
        <v>58</v>
      </c>
      <c r="D15" s="37">
        <v>45</v>
      </c>
      <c r="E15" s="37">
        <v>44.8</v>
      </c>
    </row>
    <row r="16" spans="1:115" ht="12" customHeight="1" x14ac:dyDescent="0.25">
      <c r="A16" s="81">
        <v>41547</v>
      </c>
      <c r="B16" s="37">
        <v>42</v>
      </c>
      <c r="C16" s="37">
        <v>43</v>
      </c>
      <c r="D16" s="37">
        <v>49</v>
      </c>
      <c r="E16" s="37">
        <v>36</v>
      </c>
    </row>
    <row r="17" spans="1:5" ht="12" customHeight="1" x14ac:dyDescent="0.25">
      <c r="A17" s="81">
        <v>41639</v>
      </c>
      <c r="B17" s="37">
        <v>42</v>
      </c>
      <c r="C17" s="37">
        <v>45</v>
      </c>
      <c r="D17" s="37">
        <v>36</v>
      </c>
      <c r="E17" s="37">
        <v>40</v>
      </c>
    </row>
    <row r="18" spans="1:5" ht="12" customHeight="1" x14ac:dyDescent="0.25">
      <c r="A18" s="81">
        <v>41729</v>
      </c>
      <c r="B18" s="37">
        <v>51</v>
      </c>
      <c r="C18" s="37">
        <v>64</v>
      </c>
      <c r="D18" s="37">
        <v>35</v>
      </c>
      <c r="E18" s="37">
        <v>31</v>
      </c>
    </row>
    <row r="19" spans="1:5" ht="12" customHeight="1" x14ac:dyDescent="0.25">
      <c r="A19" s="81"/>
      <c r="B19" s="37"/>
      <c r="C19" s="37"/>
      <c r="D19" s="37"/>
      <c r="E19" s="37"/>
    </row>
    <row r="20" spans="1:5" ht="12" customHeight="1" x14ac:dyDescent="0.25">
      <c r="A20" s="81"/>
      <c r="B20" s="37"/>
      <c r="C20" s="37"/>
      <c r="D20" s="37"/>
      <c r="E20" s="37"/>
    </row>
    <row r="21" spans="1:5" ht="12" customHeight="1" x14ac:dyDescent="0.25">
      <c r="A21" s="81"/>
      <c r="B21" s="37"/>
      <c r="C21" s="37"/>
      <c r="D21" s="37"/>
      <c r="E21" s="37"/>
    </row>
    <row r="22" spans="1:5" ht="12" customHeight="1" x14ac:dyDescent="0.25">
      <c r="A22" s="81"/>
      <c r="B22" s="37"/>
      <c r="C22" s="37"/>
      <c r="D22" s="37"/>
      <c r="E22" s="37"/>
    </row>
    <row r="23" spans="1:5" ht="12" customHeight="1" x14ac:dyDescent="0.25">
      <c r="A23" s="81"/>
      <c r="B23" s="37"/>
      <c r="C23" s="37"/>
      <c r="D23" s="37"/>
      <c r="E23" s="37"/>
    </row>
    <row r="24" spans="1:5" ht="12" customHeight="1" x14ac:dyDescent="0.25">
      <c r="A24" s="81"/>
      <c r="B24" s="37"/>
      <c r="C24" s="37"/>
      <c r="D24" s="37"/>
      <c r="E24" s="37"/>
    </row>
    <row r="25" spans="1:5" ht="12" customHeight="1" x14ac:dyDescent="0.25">
      <c r="A25" s="81"/>
      <c r="B25" s="37"/>
      <c r="C25" s="37"/>
      <c r="D25" s="37"/>
      <c r="E25" s="37"/>
    </row>
    <row r="26" spans="1:5" ht="12" customHeight="1" x14ac:dyDescent="0.25">
      <c r="A26" s="81"/>
    </row>
    <row r="27" spans="1:5" ht="12" customHeight="1" x14ac:dyDescent="0.25">
      <c r="A27" s="81"/>
    </row>
    <row r="28" spans="1:5" ht="12" customHeight="1" x14ac:dyDescent="0.25">
      <c r="A28" s="81"/>
    </row>
    <row r="29" spans="1:5" ht="12" customHeight="1" x14ac:dyDescent="0.25">
      <c r="A29" s="81"/>
    </row>
    <row r="30" spans="1:5" ht="12" customHeight="1" x14ac:dyDescent="0.25">
      <c r="A30" s="81"/>
    </row>
    <row r="31" spans="1:5" ht="12" customHeight="1" x14ac:dyDescent="0.25">
      <c r="A31" s="81"/>
    </row>
    <row r="32" spans="1:5" ht="12" customHeight="1" x14ac:dyDescent="0.25">
      <c r="A32" s="81"/>
    </row>
    <row r="33" spans="1:1" ht="12" customHeight="1" x14ac:dyDescent="0.25">
      <c r="A33" s="81"/>
    </row>
    <row r="34" spans="1:1" ht="12" customHeight="1" x14ac:dyDescent="0.25">
      <c r="A34" s="81"/>
    </row>
    <row r="35" spans="1:1" ht="12" customHeight="1" x14ac:dyDescent="0.25">
      <c r="A35" s="81"/>
    </row>
    <row r="36" spans="1:1" ht="12" customHeight="1" x14ac:dyDescent="0.25">
      <c r="A36" s="81"/>
    </row>
    <row r="37" spans="1:1" ht="12" customHeight="1" x14ac:dyDescent="0.25">
      <c r="A37" s="81"/>
    </row>
    <row r="38" spans="1:1" ht="12" customHeight="1" x14ac:dyDescent="0.25">
      <c r="A38" s="81"/>
    </row>
    <row r="39" spans="1:1" ht="12" customHeight="1" x14ac:dyDescent="0.25">
      <c r="A39" s="81"/>
    </row>
    <row r="40" spans="1:1" ht="12" customHeight="1" x14ac:dyDescent="0.25">
      <c r="A40" s="81"/>
    </row>
    <row r="41" spans="1:1" ht="12" customHeight="1" x14ac:dyDescent="0.25">
      <c r="A41" s="81"/>
    </row>
    <row r="42" spans="1:1" ht="12" customHeight="1" x14ac:dyDescent="0.25">
      <c r="A42" s="81"/>
    </row>
    <row r="43" spans="1:1" ht="12" customHeight="1" x14ac:dyDescent="0.25">
      <c r="A43" s="81"/>
    </row>
    <row r="44" spans="1:1" ht="12" customHeight="1" x14ac:dyDescent="0.25">
      <c r="A44" s="81"/>
    </row>
    <row r="45" spans="1:1" ht="12" customHeight="1" x14ac:dyDescent="0.25">
      <c r="A45" s="81"/>
    </row>
    <row r="46" spans="1:1" ht="12" customHeight="1" x14ac:dyDescent="0.25">
      <c r="A46" s="81"/>
    </row>
    <row r="47" spans="1:1" ht="12" customHeight="1" x14ac:dyDescent="0.25">
      <c r="A47" s="81"/>
    </row>
    <row r="48" spans="1:1" ht="12" customHeight="1" x14ac:dyDescent="0.25">
      <c r="A48" s="81"/>
    </row>
    <row r="49" spans="1:1" ht="12" customHeight="1" x14ac:dyDescent="0.25">
      <c r="A49" s="81"/>
    </row>
    <row r="50" spans="1:1" ht="12" customHeight="1" x14ac:dyDescent="0.25">
      <c r="A50" s="81"/>
    </row>
    <row r="51" spans="1:1" ht="12" customHeight="1" x14ac:dyDescent="0.25">
      <c r="A51" s="81"/>
    </row>
    <row r="52" spans="1:1" ht="12" customHeight="1" x14ac:dyDescent="0.25">
      <c r="A52" s="81"/>
    </row>
    <row r="53" spans="1:1" ht="12" customHeight="1" x14ac:dyDescent="0.25">
      <c r="A53" s="81"/>
    </row>
    <row r="54" spans="1:1" ht="12" customHeight="1" x14ac:dyDescent="0.25">
      <c r="A54" s="81"/>
    </row>
    <row r="55" spans="1:1" ht="12" customHeight="1" x14ac:dyDescent="0.25">
      <c r="A55" s="81"/>
    </row>
    <row r="56" spans="1:1" ht="12" customHeight="1" x14ac:dyDescent="0.25">
      <c r="A56" s="81"/>
    </row>
    <row r="57" spans="1:1" ht="12" customHeight="1" x14ac:dyDescent="0.25">
      <c r="A57" s="81"/>
    </row>
    <row r="58" spans="1:1" ht="12" customHeight="1" x14ac:dyDescent="0.25">
      <c r="A58" s="81"/>
    </row>
    <row r="59" spans="1:1" ht="12" customHeight="1" x14ac:dyDescent="0.25">
      <c r="A59" s="81"/>
    </row>
    <row r="60" spans="1:1" ht="12" customHeight="1" x14ac:dyDescent="0.25">
      <c r="A60" s="81"/>
    </row>
    <row r="61" spans="1:1" ht="12" customHeight="1" x14ac:dyDescent="0.25">
      <c r="A61" s="81"/>
    </row>
    <row r="62" spans="1:1" ht="12" customHeight="1" x14ac:dyDescent="0.25">
      <c r="A62" s="81"/>
    </row>
    <row r="63" spans="1:1" ht="12" customHeight="1" x14ac:dyDescent="0.25">
      <c r="A63" s="81"/>
    </row>
    <row r="64" spans="1:1" ht="12" customHeight="1" x14ac:dyDescent="0.25">
      <c r="A64" s="81"/>
    </row>
    <row r="65" spans="1:1" ht="12" customHeight="1" x14ac:dyDescent="0.25">
      <c r="A65" s="81"/>
    </row>
    <row r="66" spans="1:1" ht="12" customHeight="1" x14ac:dyDescent="0.25">
      <c r="A66" s="81"/>
    </row>
    <row r="67" spans="1:1" ht="12" customHeight="1" x14ac:dyDescent="0.25">
      <c r="A67" s="81"/>
    </row>
    <row r="68" spans="1:1" ht="12" customHeight="1" x14ac:dyDescent="0.25">
      <c r="A68" s="81"/>
    </row>
    <row r="69" spans="1:1" ht="12" customHeight="1" x14ac:dyDescent="0.25">
      <c r="A69" s="81"/>
    </row>
    <row r="70" spans="1:1" ht="12" customHeight="1" x14ac:dyDescent="0.25">
      <c r="A70" s="81"/>
    </row>
    <row r="71" spans="1:1" ht="12" customHeight="1" x14ac:dyDescent="0.25">
      <c r="A71" s="81"/>
    </row>
    <row r="72" spans="1:1" ht="12" customHeight="1" x14ac:dyDescent="0.25">
      <c r="A72" s="81"/>
    </row>
    <row r="73" spans="1:1" ht="12" customHeight="1" x14ac:dyDescent="0.25">
      <c r="A73" s="81"/>
    </row>
    <row r="74" spans="1:1" ht="12" customHeight="1" x14ac:dyDescent="0.25">
      <c r="A74" s="81"/>
    </row>
    <row r="75" spans="1:1" ht="12" customHeight="1" x14ac:dyDescent="0.25">
      <c r="A75" s="37"/>
    </row>
    <row r="76" spans="1:1" ht="12" customHeight="1" x14ac:dyDescent="0.25">
      <c r="A76" s="37"/>
    </row>
    <row r="77" spans="1:1" ht="12" customHeight="1" x14ac:dyDescent="0.25">
      <c r="A77" s="37"/>
    </row>
    <row r="78" spans="1:1" ht="12" customHeight="1" x14ac:dyDescent="0.25">
      <c r="A78" s="37"/>
    </row>
    <row r="79" spans="1:1" ht="12" customHeight="1" x14ac:dyDescent="0.25">
      <c r="A79" s="37"/>
    </row>
    <row r="80" spans="1:1" ht="12" customHeight="1" x14ac:dyDescent="0.25">
      <c r="A80" s="37"/>
    </row>
    <row r="81" spans="1:1" ht="12" customHeight="1" x14ac:dyDescent="0.25">
      <c r="A81" s="37"/>
    </row>
    <row r="82" spans="1:1" ht="12" customHeight="1" x14ac:dyDescent="0.25">
      <c r="A82" s="37"/>
    </row>
    <row r="83" spans="1:1" ht="12" customHeight="1" x14ac:dyDescent="0.25">
      <c r="A83" s="37"/>
    </row>
    <row r="84" spans="1:1" ht="12" customHeight="1" x14ac:dyDescent="0.25">
      <c r="A84" s="37"/>
    </row>
    <row r="85" spans="1:1" ht="12" customHeight="1" x14ac:dyDescent="0.25">
      <c r="A85" s="37"/>
    </row>
    <row r="86" spans="1:1" ht="12" customHeight="1" x14ac:dyDescent="0.25">
      <c r="A86" s="37"/>
    </row>
    <row r="87" spans="1:1" ht="12" customHeight="1" x14ac:dyDescent="0.25">
      <c r="A87" s="37"/>
    </row>
    <row r="88" spans="1:1" ht="12" customHeight="1" x14ac:dyDescent="0.25">
      <c r="A88" s="37"/>
    </row>
    <row r="89" spans="1:1" ht="12" customHeight="1" x14ac:dyDescent="0.25">
      <c r="A89" s="37"/>
    </row>
    <row r="90" spans="1:1" ht="12" customHeight="1" x14ac:dyDescent="0.25">
      <c r="A90" s="37"/>
    </row>
    <row r="91" spans="1:1" ht="12" customHeight="1" x14ac:dyDescent="0.25">
      <c r="A91" s="37"/>
    </row>
    <row r="92" spans="1:1" ht="12" customHeight="1" x14ac:dyDescent="0.25">
      <c r="A92" s="37"/>
    </row>
    <row r="93" spans="1:1" ht="12" customHeight="1" x14ac:dyDescent="0.25">
      <c r="A93" s="37"/>
    </row>
    <row r="94" spans="1:1" ht="12" customHeight="1" x14ac:dyDescent="0.25">
      <c r="A94" s="37"/>
    </row>
    <row r="95" spans="1:1" ht="12" customHeight="1" x14ac:dyDescent="0.25">
      <c r="A95" s="37"/>
    </row>
    <row r="96" spans="1:1" ht="12" customHeight="1" x14ac:dyDescent="0.25">
      <c r="A96" s="37"/>
    </row>
    <row r="97" spans="1:1" ht="12" customHeight="1" x14ac:dyDescent="0.25">
      <c r="A97" s="37"/>
    </row>
    <row r="98" spans="1:1" ht="12" customHeight="1" x14ac:dyDescent="0.25">
      <c r="A98" s="37"/>
    </row>
    <row r="99" spans="1:1" ht="12" customHeight="1" x14ac:dyDescent="0.25">
      <c r="A99" s="37"/>
    </row>
    <row r="100" spans="1:1" ht="12" customHeight="1" x14ac:dyDescent="0.25">
      <c r="A100" s="37"/>
    </row>
    <row r="101" spans="1:1" ht="12" customHeight="1" x14ac:dyDescent="0.25">
      <c r="A101" s="37"/>
    </row>
    <row r="102" spans="1:1" ht="12" customHeight="1" x14ac:dyDescent="0.25">
      <c r="A102" s="37"/>
    </row>
    <row r="103" spans="1:1" ht="12" customHeight="1" x14ac:dyDescent="0.25">
      <c r="A103" s="37"/>
    </row>
    <row r="104" spans="1:1" ht="12" customHeight="1" x14ac:dyDescent="0.25">
      <c r="A104" s="37"/>
    </row>
    <row r="105" spans="1:1" ht="12" customHeight="1" x14ac:dyDescent="0.25">
      <c r="A105" s="37"/>
    </row>
    <row r="106" spans="1:1" ht="12" customHeight="1" x14ac:dyDescent="0.25">
      <c r="A106" s="37"/>
    </row>
    <row r="107" spans="1:1" ht="12" customHeight="1" x14ac:dyDescent="0.25">
      <c r="A107" s="37"/>
    </row>
    <row r="108" spans="1:1" ht="12" customHeight="1" x14ac:dyDescent="0.25">
      <c r="A108" s="37"/>
    </row>
    <row r="109" spans="1:1" ht="12" customHeight="1" x14ac:dyDescent="0.25">
      <c r="A109" s="37"/>
    </row>
    <row r="110" spans="1:1" ht="12" customHeight="1" x14ac:dyDescent="0.25">
      <c r="A110" s="37"/>
    </row>
    <row r="111" spans="1:1" ht="12" customHeight="1" x14ac:dyDescent="0.25">
      <c r="A111" s="37"/>
    </row>
    <row r="112" spans="1:1" ht="12" customHeight="1" x14ac:dyDescent="0.25">
      <c r="A112" s="37"/>
    </row>
    <row r="113" spans="1:1" ht="12" customHeight="1" x14ac:dyDescent="0.25">
      <c r="A113" s="37"/>
    </row>
    <row r="114" spans="1:1" ht="12" customHeight="1" x14ac:dyDescent="0.25">
      <c r="A114" s="37"/>
    </row>
    <row r="115" spans="1:1" ht="12" customHeight="1" x14ac:dyDescent="0.25">
      <c r="A115" s="37"/>
    </row>
    <row r="116" spans="1:1" ht="12" customHeight="1" x14ac:dyDescent="0.25">
      <c r="A116" s="37"/>
    </row>
    <row r="117" spans="1:1" ht="12" customHeight="1" x14ac:dyDescent="0.25">
      <c r="A117" s="37"/>
    </row>
    <row r="118" spans="1:1" ht="12" customHeight="1" x14ac:dyDescent="0.25">
      <c r="A118" s="37"/>
    </row>
    <row r="119" spans="1:1" ht="12" customHeight="1" x14ac:dyDescent="0.25">
      <c r="A119" s="37"/>
    </row>
    <row r="120" spans="1:1" ht="12" customHeight="1" x14ac:dyDescent="0.25">
      <c r="A120" s="37"/>
    </row>
    <row r="121" spans="1:1" ht="12" customHeight="1" x14ac:dyDescent="0.25">
      <c r="A121" s="37"/>
    </row>
    <row r="122" spans="1:1" ht="12" customHeight="1" x14ac:dyDescent="0.25">
      <c r="A122" s="37"/>
    </row>
    <row r="123" spans="1:1" ht="12" customHeight="1" x14ac:dyDescent="0.25">
      <c r="A123" s="37"/>
    </row>
    <row r="124" spans="1:1" ht="12" customHeight="1" x14ac:dyDescent="0.25">
      <c r="A124" s="37"/>
    </row>
    <row r="125" spans="1:1" ht="12" customHeight="1" x14ac:dyDescent="0.25">
      <c r="A125" s="37"/>
    </row>
    <row r="126" spans="1:1" ht="12" customHeight="1" x14ac:dyDescent="0.25">
      <c r="A126" s="37"/>
    </row>
    <row r="127" spans="1:1" ht="12" customHeight="1" x14ac:dyDescent="0.25">
      <c r="A127" s="37"/>
    </row>
    <row r="128" spans="1:1" ht="12" customHeight="1" x14ac:dyDescent="0.25">
      <c r="A128" s="37"/>
    </row>
    <row r="129" spans="1:1" ht="12" customHeight="1" x14ac:dyDescent="0.25">
      <c r="A129" s="37"/>
    </row>
    <row r="130" spans="1:1" ht="12" customHeight="1" x14ac:dyDescent="0.25">
      <c r="A130" s="37"/>
    </row>
    <row r="131" spans="1:1" ht="12" customHeight="1" x14ac:dyDescent="0.25">
      <c r="A131" s="37"/>
    </row>
    <row r="132" spans="1:1" ht="12" customHeight="1" x14ac:dyDescent="0.25">
      <c r="A132" s="37"/>
    </row>
    <row r="133" spans="1:1" ht="12" customHeight="1" x14ac:dyDescent="0.25">
      <c r="A133" s="37"/>
    </row>
    <row r="134" spans="1:1" ht="12" customHeight="1" x14ac:dyDescent="0.25">
      <c r="A134" s="37"/>
    </row>
    <row r="135" spans="1:1" ht="12" customHeight="1" x14ac:dyDescent="0.25">
      <c r="A135" s="37"/>
    </row>
    <row r="136" spans="1:1" ht="12" customHeight="1" x14ac:dyDescent="0.25">
      <c r="A136" s="37"/>
    </row>
    <row r="137" spans="1:1" ht="12" customHeight="1" x14ac:dyDescent="0.25">
      <c r="A137" s="37"/>
    </row>
    <row r="138" spans="1:1" ht="12" customHeight="1" x14ac:dyDescent="0.25">
      <c r="A138" s="37"/>
    </row>
    <row r="139" spans="1:1" ht="12" customHeight="1" x14ac:dyDescent="0.25">
      <c r="A139" s="37"/>
    </row>
    <row r="140" spans="1:1" ht="12" customHeight="1" x14ac:dyDescent="0.25">
      <c r="A140" s="37"/>
    </row>
    <row r="141" spans="1:1" ht="12" customHeight="1" x14ac:dyDescent="0.25">
      <c r="A141" s="37"/>
    </row>
    <row r="142" spans="1:1" ht="12" customHeight="1" x14ac:dyDescent="0.25">
      <c r="A142" s="37"/>
    </row>
    <row r="143" spans="1:1" ht="12" customHeight="1" x14ac:dyDescent="0.25">
      <c r="A143" s="37"/>
    </row>
    <row r="144" spans="1:1" ht="12" customHeight="1" x14ac:dyDescent="0.25">
      <c r="A144" s="37"/>
    </row>
    <row r="145" spans="1:1" ht="12" customHeight="1" x14ac:dyDescent="0.25">
      <c r="A145" s="37"/>
    </row>
    <row r="146" spans="1:1" ht="12" customHeight="1" x14ac:dyDescent="0.25">
      <c r="A146" s="37"/>
    </row>
    <row r="147" spans="1:1" ht="12" customHeight="1" x14ac:dyDescent="0.25">
      <c r="A147" s="37"/>
    </row>
    <row r="148" spans="1:1" ht="12" customHeight="1" x14ac:dyDescent="0.25">
      <c r="A148" s="37"/>
    </row>
    <row r="149" spans="1:1" ht="12" customHeight="1" x14ac:dyDescent="0.25">
      <c r="A149" s="37"/>
    </row>
    <row r="150" spans="1:1" ht="12" customHeight="1" x14ac:dyDescent="0.25">
      <c r="A150" s="37"/>
    </row>
    <row r="151" spans="1:1" ht="12" customHeight="1" x14ac:dyDescent="0.25">
      <c r="A151" s="37"/>
    </row>
    <row r="152" spans="1:1" ht="12" customHeight="1" x14ac:dyDescent="0.25">
      <c r="A152" s="37"/>
    </row>
    <row r="153" spans="1:1" ht="12" customHeight="1" x14ac:dyDescent="0.25">
      <c r="A153" s="37"/>
    </row>
    <row r="154" spans="1:1" ht="12" customHeight="1" x14ac:dyDescent="0.25">
      <c r="A154" s="37"/>
    </row>
    <row r="155" spans="1:1" ht="12" customHeight="1" x14ac:dyDescent="0.25">
      <c r="A155" s="37"/>
    </row>
    <row r="156" spans="1:1" ht="12" customHeight="1" x14ac:dyDescent="0.25">
      <c r="A156" s="37"/>
    </row>
    <row r="157" spans="1:1" ht="12" customHeight="1" x14ac:dyDescent="0.25">
      <c r="A157" s="37"/>
    </row>
    <row r="158" spans="1:1" ht="12" customHeight="1" x14ac:dyDescent="0.25">
      <c r="A158" s="37"/>
    </row>
    <row r="159" spans="1:1" ht="12" customHeight="1" x14ac:dyDescent="0.25">
      <c r="A159" s="37"/>
    </row>
    <row r="160" spans="1:1" ht="12" customHeight="1" x14ac:dyDescent="0.25">
      <c r="A160" s="37"/>
    </row>
    <row r="161" spans="1:1" ht="12" customHeight="1" x14ac:dyDescent="0.25">
      <c r="A161" s="37"/>
    </row>
    <row r="162" spans="1:1" ht="12" customHeight="1" x14ac:dyDescent="0.25">
      <c r="A162" s="37"/>
    </row>
    <row r="163" spans="1:1" ht="12" customHeight="1" x14ac:dyDescent="0.25">
      <c r="A163" s="37"/>
    </row>
    <row r="164" spans="1:1" ht="12" customHeight="1" x14ac:dyDescent="0.25">
      <c r="A164" s="37"/>
    </row>
    <row r="165" spans="1:1" ht="12" customHeight="1" x14ac:dyDescent="0.25">
      <c r="A165" s="37"/>
    </row>
    <row r="166" spans="1:1" ht="12" customHeight="1" x14ac:dyDescent="0.25">
      <c r="A166" s="37"/>
    </row>
    <row r="167" spans="1:1" ht="12" customHeight="1" x14ac:dyDescent="0.25">
      <c r="A167" s="37"/>
    </row>
    <row r="168" spans="1:1" ht="12" customHeight="1" x14ac:dyDescent="0.25">
      <c r="A168" s="37"/>
    </row>
    <row r="169" spans="1:1" ht="12" customHeight="1" x14ac:dyDescent="0.25">
      <c r="A169" s="37"/>
    </row>
    <row r="170" spans="1:1" ht="12" customHeight="1" x14ac:dyDescent="0.25">
      <c r="A170" s="37"/>
    </row>
    <row r="171" spans="1:1" ht="12" customHeight="1" x14ac:dyDescent="0.25">
      <c r="A171" s="37"/>
    </row>
    <row r="172" spans="1:1" ht="12" customHeight="1" x14ac:dyDescent="0.25">
      <c r="A172" s="37"/>
    </row>
    <row r="173" spans="1:1" ht="12" customHeight="1" x14ac:dyDescent="0.25">
      <c r="A173" s="37"/>
    </row>
    <row r="174" spans="1:1" ht="12" customHeight="1" x14ac:dyDescent="0.25">
      <c r="A174" s="37"/>
    </row>
    <row r="175" spans="1:1" ht="12" customHeight="1" x14ac:dyDescent="0.25">
      <c r="A175" s="37"/>
    </row>
    <row r="176" spans="1:1" ht="12" customHeight="1" x14ac:dyDescent="0.25">
      <c r="A176" s="37"/>
    </row>
    <row r="177" spans="1:1" ht="12" customHeight="1" x14ac:dyDescent="0.25">
      <c r="A177" s="37"/>
    </row>
    <row r="178" spans="1:1" ht="12" customHeight="1" x14ac:dyDescent="0.25">
      <c r="A178" s="37"/>
    </row>
    <row r="179" spans="1:1" ht="12" customHeight="1" x14ac:dyDescent="0.25">
      <c r="A179" s="37"/>
    </row>
    <row r="180" spans="1:1" ht="12" customHeight="1" x14ac:dyDescent="0.25">
      <c r="A180" s="37"/>
    </row>
    <row r="181" spans="1:1" ht="12" customHeight="1" x14ac:dyDescent="0.25">
      <c r="A181" s="37"/>
    </row>
    <row r="182" spans="1:1" ht="12" customHeight="1" x14ac:dyDescent="0.25">
      <c r="A182" s="37"/>
    </row>
    <row r="183" spans="1:1" ht="12" customHeight="1" x14ac:dyDescent="0.25">
      <c r="A183" s="37"/>
    </row>
    <row r="184" spans="1:1" ht="12" customHeight="1" x14ac:dyDescent="0.25">
      <c r="A184" s="37"/>
    </row>
    <row r="185" spans="1:1" ht="12" customHeight="1" x14ac:dyDescent="0.25">
      <c r="A185" s="37"/>
    </row>
    <row r="186" spans="1:1" ht="12" customHeight="1" x14ac:dyDescent="0.25">
      <c r="A186" s="37"/>
    </row>
    <row r="187" spans="1:1" ht="12" customHeight="1" x14ac:dyDescent="0.25">
      <c r="A187" s="37"/>
    </row>
    <row r="188" spans="1:1" ht="12" customHeight="1" x14ac:dyDescent="0.25">
      <c r="A188" s="37"/>
    </row>
    <row r="189" spans="1:1" ht="12" customHeight="1" x14ac:dyDescent="0.25">
      <c r="A189" s="37"/>
    </row>
    <row r="190" spans="1:1" ht="12" customHeight="1" x14ac:dyDescent="0.25">
      <c r="A190" s="37"/>
    </row>
    <row r="191" spans="1:1" ht="12" customHeight="1" x14ac:dyDescent="0.25">
      <c r="A191" s="37"/>
    </row>
    <row r="192" spans="1:1" ht="12" customHeight="1" x14ac:dyDescent="0.25">
      <c r="A192" s="37"/>
    </row>
    <row r="193" spans="1:1" ht="12" customHeight="1" x14ac:dyDescent="0.25">
      <c r="A193" s="37"/>
    </row>
    <row r="194" spans="1:1" ht="12" customHeight="1" x14ac:dyDescent="0.25">
      <c r="A194" s="37"/>
    </row>
    <row r="195" spans="1:1" ht="12" customHeight="1" x14ac:dyDescent="0.25">
      <c r="A195" s="37"/>
    </row>
    <row r="196" spans="1:1" ht="12" customHeight="1" x14ac:dyDescent="0.25">
      <c r="A196" s="37"/>
    </row>
    <row r="197" spans="1:1" ht="12" customHeight="1" x14ac:dyDescent="0.25">
      <c r="A197" s="37"/>
    </row>
    <row r="198" spans="1:1" ht="12" customHeight="1" x14ac:dyDescent="0.25">
      <c r="A198" s="37"/>
    </row>
    <row r="199" spans="1:1" ht="12" customHeight="1" x14ac:dyDescent="0.25">
      <c r="A199" s="37"/>
    </row>
    <row r="200" spans="1:1" ht="12" customHeight="1" x14ac:dyDescent="0.25">
      <c r="A200" s="37"/>
    </row>
    <row r="201" spans="1:1" ht="12" customHeight="1" x14ac:dyDescent="0.25">
      <c r="A201" s="37"/>
    </row>
    <row r="202" spans="1:1" ht="12" customHeight="1" x14ac:dyDescent="0.25">
      <c r="A202" s="37"/>
    </row>
    <row r="203" spans="1:1" ht="12" customHeight="1" x14ac:dyDescent="0.25">
      <c r="A203" s="37"/>
    </row>
    <row r="204" spans="1:1" ht="12" customHeight="1" x14ac:dyDescent="0.25">
      <c r="A204" s="37"/>
    </row>
    <row r="205" spans="1:1" ht="12" customHeight="1" x14ac:dyDescent="0.25">
      <c r="A205" s="37"/>
    </row>
    <row r="206" spans="1:1" ht="12" customHeight="1" x14ac:dyDescent="0.25">
      <c r="A206" s="37"/>
    </row>
    <row r="207" spans="1:1" ht="12" customHeight="1" x14ac:dyDescent="0.25">
      <c r="A207" s="37"/>
    </row>
    <row r="208" spans="1:1" ht="12" customHeight="1" x14ac:dyDescent="0.25">
      <c r="A208" s="37"/>
    </row>
    <row r="209" spans="1:1" ht="12" customHeight="1" x14ac:dyDescent="0.25">
      <c r="A209" s="37"/>
    </row>
    <row r="210" spans="1:1" ht="12" customHeight="1" x14ac:dyDescent="0.25">
      <c r="A210" s="37"/>
    </row>
    <row r="211" spans="1:1" ht="12" customHeight="1" x14ac:dyDescent="0.25">
      <c r="A211" s="37"/>
    </row>
    <row r="212" spans="1:1" ht="12" customHeight="1" x14ac:dyDescent="0.25">
      <c r="A212" s="37"/>
    </row>
    <row r="213" spans="1:1" ht="12" customHeight="1" x14ac:dyDescent="0.25">
      <c r="A213" s="37"/>
    </row>
    <row r="214" spans="1:1" ht="12" customHeight="1" x14ac:dyDescent="0.25">
      <c r="A214" s="37"/>
    </row>
    <row r="215" spans="1:1" ht="12" customHeight="1" x14ac:dyDescent="0.25">
      <c r="A215" s="37"/>
    </row>
    <row r="216" spans="1:1" ht="12" customHeight="1" x14ac:dyDescent="0.25">
      <c r="A216" s="37"/>
    </row>
    <row r="217" spans="1:1" ht="12" customHeight="1" x14ac:dyDescent="0.25">
      <c r="A217" s="37"/>
    </row>
    <row r="218" spans="1:1" ht="12" customHeight="1" x14ac:dyDescent="0.25">
      <c r="A218" s="37"/>
    </row>
    <row r="219" spans="1:1" ht="12" customHeight="1" x14ac:dyDescent="0.25">
      <c r="A219" s="37"/>
    </row>
    <row r="220" spans="1:1" ht="12" customHeight="1" x14ac:dyDescent="0.25">
      <c r="A220" s="37"/>
    </row>
    <row r="221" spans="1:1" ht="12" customHeight="1" x14ac:dyDescent="0.25">
      <c r="A221" s="37"/>
    </row>
    <row r="222" spans="1:1" ht="12" customHeight="1" x14ac:dyDescent="0.25">
      <c r="A222" s="37"/>
    </row>
    <row r="223" spans="1:1" ht="12" customHeight="1" x14ac:dyDescent="0.25">
      <c r="A223" s="37"/>
    </row>
    <row r="224" spans="1:1" ht="12" customHeight="1" x14ac:dyDescent="0.25">
      <c r="A224" s="37"/>
    </row>
    <row r="225" spans="1:1" ht="12" customHeight="1" x14ac:dyDescent="0.25">
      <c r="A225" s="37"/>
    </row>
    <row r="226" spans="1:1" ht="12" customHeight="1" x14ac:dyDescent="0.25">
      <c r="A226" s="37"/>
    </row>
    <row r="227" spans="1:1" ht="12" customHeight="1" x14ac:dyDescent="0.25">
      <c r="A227" s="37"/>
    </row>
    <row r="228" spans="1:1" ht="12" customHeight="1" x14ac:dyDescent="0.25">
      <c r="A228" s="37"/>
    </row>
    <row r="229" spans="1:1" ht="12" customHeight="1" x14ac:dyDescent="0.25">
      <c r="A229" s="37"/>
    </row>
    <row r="230" spans="1:1" ht="12" customHeight="1" x14ac:dyDescent="0.25">
      <c r="A230" s="37"/>
    </row>
    <row r="231" spans="1:1" ht="12" customHeight="1" x14ac:dyDescent="0.25">
      <c r="A231" s="37"/>
    </row>
    <row r="232" spans="1:1" ht="12" customHeight="1" x14ac:dyDescent="0.25">
      <c r="A232" s="37"/>
    </row>
    <row r="233" spans="1:1" ht="12" customHeight="1" x14ac:dyDescent="0.25">
      <c r="A233" s="37"/>
    </row>
    <row r="234" spans="1:1" ht="12" customHeight="1" x14ac:dyDescent="0.25">
      <c r="A234" s="37"/>
    </row>
    <row r="235" spans="1:1" ht="12" customHeight="1" x14ac:dyDescent="0.25">
      <c r="A235" s="37"/>
    </row>
    <row r="236" spans="1:1" ht="12" customHeight="1" x14ac:dyDescent="0.25">
      <c r="A236" s="37"/>
    </row>
    <row r="237" spans="1:1" ht="12" customHeight="1" x14ac:dyDescent="0.25">
      <c r="A237" s="37"/>
    </row>
    <row r="238" spans="1:1" ht="12" customHeight="1" x14ac:dyDescent="0.25">
      <c r="A238" s="37"/>
    </row>
    <row r="239" spans="1:1" ht="12" customHeight="1" x14ac:dyDescent="0.25">
      <c r="A239" s="37"/>
    </row>
    <row r="240" spans="1:1" ht="12" customHeight="1" x14ac:dyDescent="0.25">
      <c r="A240" s="37"/>
    </row>
    <row r="241" spans="1:1" ht="12" customHeight="1" x14ac:dyDescent="0.25">
      <c r="A241" s="37"/>
    </row>
    <row r="242" spans="1:1" ht="12" customHeight="1" x14ac:dyDescent="0.25">
      <c r="A242" s="37"/>
    </row>
    <row r="243" spans="1:1" ht="12" customHeight="1" x14ac:dyDescent="0.25">
      <c r="A243" s="37"/>
    </row>
    <row r="244" spans="1:1" ht="12" customHeight="1" x14ac:dyDescent="0.25">
      <c r="A244" s="37"/>
    </row>
    <row r="245" spans="1:1" ht="12" customHeight="1" x14ac:dyDescent="0.25">
      <c r="A245" s="37"/>
    </row>
    <row r="246" spans="1:1" ht="12" customHeight="1" x14ac:dyDescent="0.25">
      <c r="A246" s="37"/>
    </row>
    <row r="247" spans="1:1" ht="12" customHeight="1" x14ac:dyDescent="0.25">
      <c r="A247" s="37"/>
    </row>
    <row r="248" spans="1:1" ht="12" customHeight="1" x14ac:dyDescent="0.25">
      <c r="A248" s="37"/>
    </row>
    <row r="249" spans="1:1" ht="12" customHeight="1" x14ac:dyDescent="0.25">
      <c r="A249" s="37"/>
    </row>
    <row r="250" spans="1:1" ht="12" customHeight="1" x14ac:dyDescent="0.25">
      <c r="A250" s="37"/>
    </row>
    <row r="251" spans="1:1" ht="12" customHeight="1" x14ac:dyDescent="0.25">
      <c r="A251" s="37"/>
    </row>
    <row r="252" spans="1:1" ht="12" customHeight="1" x14ac:dyDescent="0.25">
      <c r="A252" s="37"/>
    </row>
    <row r="253" spans="1:1" ht="12" customHeight="1" x14ac:dyDescent="0.25">
      <c r="A253" s="37"/>
    </row>
    <row r="254" spans="1:1" ht="12" customHeight="1" x14ac:dyDescent="0.25">
      <c r="A254" s="37"/>
    </row>
    <row r="255" spans="1:1" ht="12" customHeight="1" x14ac:dyDescent="0.25">
      <c r="A255" s="37"/>
    </row>
    <row r="256" spans="1:1" ht="12" customHeight="1" x14ac:dyDescent="0.25">
      <c r="A256" s="37"/>
    </row>
    <row r="257" spans="1:1" ht="12" customHeight="1" x14ac:dyDescent="0.25">
      <c r="A257" s="37"/>
    </row>
    <row r="258" spans="1:1" ht="12" customHeight="1" x14ac:dyDescent="0.25">
      <c r="A258" s="37"/>
    </row>
    <row r="259" spans="1:1" ht="12" customHeight="1" x14ac:dyDescent="0.25">
      <c r="A259" s="37"/>
    </row>
    <row r="260" spans="1:1" ht="12" customHeight="1" x14ac:dyDescent="0.25">
      <c r="A260" s="37"/>
    </row>
    <row r="261" spans="1:1" ht="12" customHeight="1" x14ac:dyDescent="0.25">
      <c r="A261" s="37"/>
    </row>
    <row r="262" spans="1:1" ht="12" customHeight="1" x14ac:dyDescent="0.25">
      <c r="A262" s="37"/>
    </row>
    <row r="263" spans="1:1" ht="12" customHeight="1" x14ac:dyDescent="0.25">
      <c r="A263" s="37"/>
    </row>
    <row r="264" spans="1:1" ht="12" customHeight="1" x14ac:dyDescent="0.25">
      <c r="A264" s="37"/>
    </row>
    <row r="265" spans="1:1" ht="12" customHeight="1" x14ac:dyDescent="0.25">
      <c r="A265" s="37"/>
    </row>
    <row r="266" spans="1:1" ht="12" customHeight="1" x14ac:dyDescent="0.25">
      <c r="A266" s="37"/>
    </row>
    <row r="267" spans="1:1" ht="12" customHeight="1" x14ac:dyDescent="0.25">
      <c r="A267" s="37"/>
    </row>
    <row r="268" spans="1:1" ht="12" customHeight="1" x14ac:dyDescent="0.25">
      <c r="A268" s="37"/>
    </row>
    <row r="269" spans="1:1" ht="12" customHeight="1" x14ac:dyDescent="0.25">
      <c r="A269" s="37"/>
    </row>
    <row r="270" spans="1:1" ht="12" customHeight="1" x14ac:dyDescent="0.25">
      <c r="A270" s="37"/>
    </row>
    <row r="271" spans="1:1" ht="12" customHeight="1" x14ac:dyDescent="0.25">
      <c r="A271" s="37"/>
    </row>
    <row r="272" spans="1:1" ht="12" customHeight="1" x14ac:dyDescent="0.25">
      <c r="A272" s="37"/>
    </row>
    <row r="273" spans="1:1" ht="12" customHeight="1" x14ac:dyDescent="0.25">
      <c r="A273" s="37"/>
    </row>
    <row r="274" spans="1:1" ht="12" customHeight="1" x14ac:dyDescent="0.25">
      <c r="A274" s="37"/>
    </row>
    <row r="275" spans="1:1" ht="12" customHeight="1" x14ac:dyDescent="0.25">
      <c r="A275" s="37"/>
    </row>
    <row r="276" spans="1:1" ht="12" customHeight="1" x14ac:dyDescent="0.25">
      <c r="A276" s="37"/>
    </row>
    <row r="277" spans="1:1" ht="12" customHeight="1" x14ac:dyDescent="0.25">
      <c r="A277" s="37"/>
    </row>
    <row r="278" spans="1:1" ht="12" customHeight="1" x14ac:dyDescent="0.25">
      <c r="A278" s="37"/>
    </row>
    <row r="279" spans="1:1" ht="12" customHeight="1" x14ac:dyDescent="0.25">
      <c r="A279" s="37"/>
    </row>
    <row r="280" spans="1:1" ht="12" customHeight="1" x14ac:dyDescent="0.25">
      <c r="A280" s="37"/>
    </row>
    <row r="281" spans="1:1" ht="12" customHeight="1" x14ac:dyDescent="0.25">
      <c r="A281" s="37"/>
    </row>
    <row r="282" spans="1:1" ht="12" customHeight="1" x14ac:dyDescent="0.25">
      <c r="A282" s="37"/>
    </row>
    <row r="283" spans="1:1" ht="12" customHeight="1" x14ac:dyDescent="0.25">
      <c r="A283" s="37"/>
    </row>
    <row r="284" spans="1:1" ht="12" customHeight="1" x14ac:dyDescent="0.25">
      <c r="A284" s="37"/>
    </row>
    <row r="285" spans="1:1" ht="12" customHeight="1" x14ac:dyDescent="0.25">
      <c r="A285" s="37"/>
    </row>
    <row r="286" spans="1:1" ht="12" customHeight="1" x14ac:dyDescent="0.25">
      <c r="A286" s="37"/>
    </row>
    <row r="287" spans="1:1" ht="12" customHeight="1" x14ac:dyDescent="0.25">
      <c r="A287" s="37"/>
    </row>
    <row r="288" spans="1:1" ht="12" customHeight="1" x14ac:dyDescent="0.25">
      <c r="A288" s="37"/>
    </row>
    <row r="289" spans="1:1" ht="12" customHeight="1" x14ac:dyDescent="0.25">
      <c r="A289" s="37"/>
    </row>
    <row r="290" spans="1:1" ht="12" customHeight="1" x14ac:dyDescent="0.25">
      <c r="A290" s="37"/>
    </row>
    <row r="291" spans="1:1" ht="12" customHeight="1" x14ac:dyDescent="0.25">
      <c r="A291" s="37"/>
    </row>
    <row r="292" spans="1:1" ht="12" customHeight="1" x14ac:dyDescent="0.25">
      <c r="A292" s="37"/>
    </row>
    <row r="293" spans="1:1" ht="12" customHeight="1" x14ac:dyDescent="0.25">
      <c r="A293" s="37"/>
    </row>
    <row r="294" spans="1:1" ht="12" customHeight="1" x14ac:dyDescent="0.25">
      <c r="A294" s="37"/>
    </row>
    <row r="295" spans="1:1" ht="12" customHeight="1" x14ac:dyDescent="0.25">
      <c r="A295" s="37"/>
    </row>
    <row r="296" spans="1:1" ht="12" customHeight="1" x14ac:dyDescent="0.25">
      <c r="A296" s="37"/>
    </row>
    <row r="297" spans="1:1" ht="12" customHeight="1" x14ac:dyDescent="0.25">
      <c r="A297" s="37"/>
    </row>
    <row r="298" spans="1:1" ht="12" customHeight="1" x14ac:dyDescent="0.25">
      <c r="A298" s="37"/>
    </row>
    <row r="299" spans="1:1" ht="12" customHeight="1" x14ac:dyDescent="0.25">
      <c r="A299" s="37"/>
    </row>
    <row r="300" spans="1:1" ht="12" customHeight="1" x14ac:dyDescent="0.25">
      <c r="A300" s="37"/>
    </row>
    <row r="301" spans="1:1" ht="12" customHeight="1" x14ac:dyDescent="0.25">
      <c r="A301" s="37"/>
    </row>
    <row r="302" spans="1:1" ht="12" customHeight="1" x14ac:dyDescent="0.25">
      <c r="A302" s="37"/>
    </row>
    <row r="303" spans="1:1" ht="12" customHeight="1" x14ac:dyDescent="0.25">
      <c r="A303" s="37"/>
    </row>
    <row r="304" spans="1:1" ht="12" customHeight="1" x14ac:dyDescent="0.25">
      <c r="A304" s="37"/>
    </row>
    <row r="305" spans="1:1" ht="12" customHeight="1" x14ac:dyDescent="0.25">
      <c r="A305" s="37"/>
    </row>
    <row r="306" spans="1:1" ht="12" customHeight="1" x14ac:dyDescent="0.25">
      <c r="A306" s="37"/>
    </row>
    <row r="307" spans="1:1" ht="12" customHeight="1" x14ac:dyDescent="0.25">
      <c r="A307" s="37"/>
    </row>
    <row r="308" spans="1:1" ht="12" customHeight="1" x14ac:dyDescent="0.25">
      <c r="A308" s="37"/>
    </row>
    <row r="309" spans="1:1" ht="12" customHeight="1" x14ac:dyDescent="0.25">
      <c r="A309" s="37"/>
    </row>
    <row r="310" spans="1:1" ht="12" customHeight="1" x14ac:dyDescent="0.25">
      <c r="A310" s="37"/>
    </row>
    <row r="311" spans="1:1" ht="12" customHeight="1" x14ac:dyDescent="0.25">
      <c r="A311" s="37"/>
    </row>
    <row r="312" spans="1:1" ht="12" customHeight="1" x14ac:dyDescent="0.25">
      <c r="A312" s="37"/>
    </row>
    <row r="313" spans="1:1" ht="12" customHeight="1" x14ac:dyDescent="0.25">
      <c r="A313" s="37"/>
    </row>
    <row r="314" spans="1:1" ht="12" customHeight="1" x14ac:dyDescent="0.25">
      <c r="A314" s="37"/>
    </row>
    <row r="315" spans="1:1" ht="12" customHeight="1" x14ac:dyDescent="0.25">
      <c r="A315" s="37"/>
    </row>
    <row r="316" spans="1:1" ht="12" customHeight="1" x14ac:dyDescent="0.25">
      <c r="A316" s="37"/>
    </row>
    <row r="317" spans="1:1" ht="12" customHeight="1" x14ac:dyDescent="0.25">
      <c r="A317" s="37"/>
    </row>
    <row r="318" spans="1:1" ht="12" customHeight="1" x14ac:dyDescent="0.25">
      <c r="A318" s="37"/>
    </row>
    <row r="319" spans="1:1" ht="12" customHeight="1" x14ac:dyDescent="0.25">
      <c r="A319" s="37"/>
    </row>
    <row r="320" spans="1:1" ht="12" customHeight="1" x14ac:dyDescent="0.25">
      <c r="A320" s="37"/>
    </row>
    <row r="321" spans="1:1" ht="12" customHeight="1" x14ac:dyDescent="0.25">
      <c r="A321" s="37"/>
    </row>
    <row r="322" spans="1:1" ht="12" customHeight="1" x14ac:dyDescent="0.25">
      <c r="A322" s="37"/>
    </row>
    <row r="323" spans="1:1" ht="12" customHeight="1" x14ac:dyDescent="0.25">
      <c r="A323" s="37"/>
    </row>
    <row r="324" spans="1:1" ht="12" customHeight="1" x14ac:dyDescent="0.25">
      <c r="A324" s="37"/>
    </row>
    <row r="325" spans="1:1" ht="12" customHeight="1" x14ac:dyDescent="0.25">
      <c r="A325" s="37"/>
    </row>
    <row r="326" spans="1:1" ht="12" customHeight="1" x14ac:dyDescent="0.25">
      <c r="A326" s="37"/>
    </row>
    <row r="327" spans="1:1" ht="12" customHeight="1" x14ac:dyDescent="0.25">
      <c r="A327" s="37"/>
    </row>
    <row r="328" spans="1:1" ht="12" customHeight="1" x14ac:dyDescent="0.25">
      <c r="A328" s="37"/>
    </row>
    <row r="329" spans="1:1" ht="12" customHeight="1" x14ac:dyDescent="0.25">
      <c r="A329" s="37"/>
    </row>
    <row r="330" spans="1:1" ht="12" customHeight="1" x14ac:dyDescent="0.25">
      <c r="A330" s="37"/>
    </row>
    <row r="331" spans="1:1" ht="12" customHeight="1" x14ac:dyDescent="0.25">
      <c r="A331" s="37"/>
    </row>
    <row r="332" spans="1:1" ht="12" customHeight="1" x14ac:dyDescent="0.25">
      <c r="A332" s="37"/>
    </row>
    <row r="333" spans="1:1" ht="12" customHeight="1" x14ac:dyDescent="0.25">
      <c r="A333" s="37"/>
    </row>
    <row r="334" spans="1:1" ht="12" customHeight="1" x14ac:dyDescent="0.25">
      <c r="A334" s="37"/>
    </row>
    <row r="335" spans="1:1" ht="12" customHeight="1" x14ac:dyDescent="0.25">
      <c r="A335" s="37"/>
    </row>
    <row r="336" spans="1:1" ht="12" customHeight="1" x14ac:dyDescent="0.25">
      <c r="A336" s="37"/>
    </row>
    <row r="337" spans="1:1" ht="12" customHeight="1" x14ac:dyDescent="0.25">
      <c r="A337" s="37"/>
    </row>
    <row r="338" spans="1:1" ht="12" customHeight="1" x14ac:dyDescent="0.25">
      <c r="A338" s="37"/>
    </row>
    <row r="339" spans="1:1" ht="12" customHeight="1" x14ac:dyDescent="0.25">
      <c r="A339" s="37"/>
    </row>
    <row r="340" spans="1:1" ht="12" customHeight="1" x14ac:dyDescent="0.25">
      <c r="A340" s="37"/>
    </row>
    <row r="341" spans="1:1" ht="12" customHeight="1" x14ac:dyDescent="0.25">
      <c r="A341" s="37"/>
    </row>
    <row r="342" spans="1:1" ht="12" customHeight="1" x14ac:dyDescent="0.25">
      <c r="A342" s="37"/>
    </row>
    <row r="343" spans="1:1" ht="12" customHeight="1" x14ac:dyDescent="0.25">
      <c r="A343" s="37"/>
    </row>
    <row r="344" spans="1:1" ht="12" customHeight="1" x14ac:dyDescent="0.25">
      <c r="A344" s="37"/>
    </row>
    <row r="345" spans="1:1" ht="12" customHeight="1" x14ac:dyDescent="0.25">
      <c r="A345" s="37"/>
    </row>
    <row r="346" spans="1:1" ht="12" customHeight="1" x14ac:dyDescent="0.25">
      <c r="A346" s="37"/>
    </row>
    <row r="347" spans="1:1" ht="12" customHeight="1" x14ac:dyDescent="0.25">
      <c r="A347" s="37"/>
    </row>
    <row r="348" spans="1:1" ht="12" customHeight="1" x14ac:dyDescent="0.25">
      <c r="A348" s="37"/>
    </row>
    <row r="349" spans="1:1" ht="12" customHeight="1" x14ac:dyDescent="0.25">
      <c r="A349" s="37"/>
    </row>
    <row r="350" spans="1:1" ht="12" customHeight="1" x14ac:dyDescent="0.25">
      <c r="A350" s="37"/>
    </row>
    <row r="351" spans="1:1" ht="12" customHeight="1" x14ac:dyDescent="0.25">
      <c r="A351" s="37"/>
    </row>
    <row r="352" spans="1:1" ht="12" customHeight="1" x14ac:dyDescent="0.25">
      <c r="A352" s="37"/>
    </row>
    <row r="353" spans="1:1" ht="12" customHeight="1" x14ac:dyDescent="0.25">
      <c r="A353" s="37"/>
    </row>
    <row r="354" spans="1:1" ht="12" customHeight="1" x14ac:dyDescent="0.25">
      <c r="A354" s="37"/>
    </row>
    <row r="355" spans="1:1" ht="12" customHeight="1" x14ac:dyDescent="0.25">
      <c r="A355" s="37"/>
    </row>
    <row r="356" spans="1:1" ht="12" customHeight="1" x14ac:dyDescent="0.25">
      <c r="A356" s="37"/>
    </row>
    <row r="357" spans="1:1" ht="12" customHeight="1" x14ac:dyDescent="0.25">
      <c r="A357" s="37"/>
    </row>
    <row r="358" spans="1:1" ht="12" customHeight="1" x14ac:dyDescent="0.25">
      <c r="A358" s="37"/>
    </row>
    <row r="359" spans="1:1" ht="12" customHeight="1" x14ac:dyDescent="0.25">
      <c r="A359" s="37"/>
    </row>
    <row r="360" spans="1:1" ht="12" customHeight="1" x14ac:dyDescent="0.25">
      <c r="A360" s="37"/>
    </row>
    <row r="361" spans="1:1" ht="12" customHeight="1" x14ac:dyDescent="0.25">
      <c r="A361" s="37"/>
    </row>
    <row r="362" spans="1:1" ht="12" customHeight="1" x14ac:dyDescent="0.25">
      <c r="A362" s="37"/>
    </row>
    <row r="363" spans="1:1" ht="12" customHeight="1" x14ac:dyDescent="0.25">
      <c r="A363" s="37"/>
    </row>
    <row r="364" spans="1:1" ht="12" customHeight="1" x14ac:dyDescent="0.25">
      <c r="A364" s="37"/>
    </row>
    <row r="365" spans="1:1" ht="12" customHeight="1" x14ac:dyDescent="0.25">
      <c r="A365" s="37"/>
    </row>
    <row r="366" spans="1:1" ht="12" customHeight="1" x14ac:dyDescent="0.25">
      <c r="A366" s="37"/>
    </row>
    <row r="367" spans="1:1" ht="12" customHeight="1" x14ac:dyDescent="0.25">
      <c r="A367" s="37"/>
    </row>
    <row r="368" spans="1:1" ht="12" customHeight="1" x14ac:dyDescent="0.25">
      <c r="A368" s="37"/>
    </row>
    <row r="369" spans="1:1" ht="12" customHeight="1" x14ac:dyDescent="0.25">
      <c r="A369" s="37"/>
    </row>
    <row r="370" spans="1:1" ht="12" customHeight="1" x14ac:dyDescent="0.25">
      <c r="A370" s="37"/>
    </row>
    <row r="371" spans="1:1" ht="12" customHeight="1" x14ac:dyDescent="0.25">
      <c r="A371" s="37"/>
    </row>
    <row r="372" spans="1:1" ht="12" customHeight="1" x14ac:dyDescent="0.25">
      <c r="A372" s="37"/>
    </row>
    <row r="373" spans="1:1" ht="12" customHeight="1" x14ac:dyDescent="0.25">
      <c r="A373" s="37"/>
    </row>
    <row r="374" spans="1:1" ht="12" customHeight="1" x14ac:dyDescent="0.25">
      <c r="A374" s="37"/>
    </row>
    <row r="375" spans="1:1" ht="12" customHeight="1" x14ac:dyDescent="0.25">
      <c r="A375" s="37"/>
    </row>
    <row r="376" spans="1:1" ht="12" customHeight="1" x14ac:dyDescent="0.25">
      <c r="A376" s="37"/>
    </row>
    <row r="377" spans="1:1" ht="12" customHeight="1" x14ac:dyDescent="0.25">
      <c r="A377" s="37"/>
    </row>
    <row r="378" spans="1:1" ht="12" customHeight="1" x14ac:dyDescent="0.25">
      <c r="A378" s="37"/>
    </row>
    <row r="379" spans="1:1" ht="12" customHeight="1" x14ac:dyDescent="0.25">
      <c r="A379" s="37"/>
    </row>
    <row r="380" spans="1:1" ht="12" customHeight="1" x14ac:dyDescent="0.25">
      <c r="A380" s="37"/>
    </row>
    <row r="381" spans="1:1" ht="12" customHeight="1" x14ac:dyDescent="0.25">
      <c r="A381" s="37"/>
    </row>
    <row r="382" spans="1:1" ht="12" customHeight="1" x14ac:dyDescent="0.25">
      <c r="A382" s="37"/>
    </row>
    <row r="383" spans="1:1" ht="12" customHeight="1" x14ac:dyDescent="0.25">
      <c r="A383" s="37"/>
    </row>
    <row r="384" spans="1:1" ht="12" customHeight="1" x14ac:dyDescent="0.25">
      <c r="A384" s="37"/>
    </row>
    <row r="385" spans="1:1" ht="12" customHeight="1" x14ac:dyDescent="0.25">
      <c r="A385" s="37"/>
    </row>
    <row r="386" spans="1:1" ht="12" customHeight="1" x14ac:dyDescent="0.25">
      <c r="A386" s="37"/>
    </row>
    <row r="387" spans="1:1" ht="12" customHeight="1" x14ac:dyDescent="0.25">
      <c r="A387" s="37"/>
    </row>
    <row r="388" spans="1:1" ht="12" customHeight="1" x14ac:dyDescent="0.25">
      <c r="A388" s="37"/>
    </row>
    <row r="389" spans="1:1" ht="12" customHeight="1" x14ac:dyDescent="0.25">
      <c r="A389" s="37"/>
    </row>
    <row r="390" spans="1:1" ht="12" customHeight="1" x14ac:dyDescent="0.25">
      <c r="A390" s="37"/>
    </row>
    <row r="391" spans="1:1" ht="12" customHeight="1" x14ac:dyDescent="0.25">
      <c r="A391" s="37"/>
    </row>
    <row r="392" spans="1:1" ht="12" customHeight="1" x14ac:dyDescent="0.25">
      <c r="A392" s="37"/>
    </row>
    <row r="393" spans="1:1" ht="12" customHeight="1" x14ac:dyDescent="0.25">
      <c r="A393" s="37"/>
    </row>
    <row r="394" spans="1:1" ht="12" customHeight="1" x14ac:dyDescent="0.25">
      <c r="A394" s="37"/>
    </row>
    <row r="395" spans="1:1" ht="12" customHeight="1" x14ac:dyDescent="0.25">
      <c r="A395" s="37"/>
    </row>
    <row r="396" spans="1:1" ht="12" customHeight="1" x14ac:dyDescent="0.25">
      <c r="A396" s="37"/>
    </row>
    <row r="397" spans="1:1" ht="12" customHeight="1" x14ac:dyDescent="0.25">
      <c r="A397" s="37"/>
    </row>
    <row r="398" spans="1:1" ht="12" customHeight="1" x14ac:dyDescent="0.25">
      <c r="A398" s="37"/>
    </row>
    <row r="399" spans="1:1" ht="12" customHeight="1" x14ac:dyDescent="0.25">
      <c r="A399" s="37"/>
    </row>
    <row r="400" spans="1:1" ht="12" customHeight="1" x14ac:dyDescent="0.25">
      <c r="A400" s="37"/>
    </row>
    <row r="401" spans="1:1" ht="12" customHeight="1" x14ac:dyDescent="0.25">
      <c r="A401" s="37"/>
    </row>
    <row r="402" spans="1:1" ht="12" customHeight="1" x14ac:dyDescent="0.25">
      <c r="A402" s="37"/>
    </row>
    <row r="403" spans="1:1" ht="12" customHeight="1" x14ac:dyDescent="0.25">
      <c r="A403" s="37"/>
    </row>
    <row r="404" spans="1:1" ht="12" customHeight="1" x14ac:dyDescent="0.25">
      <c r="A404" s="37"/>
    </row>
    <row r="405" spans="1:1" ht="12" customHeight="1" x14ac:dyDescent="0.25">
      <c r="A405" s="37"/>
    </row>
    <row r="406" spans="1:1" ht="12" customHeight="1" x14ac:dyDescent="0.25">
      <c r="A406" s="37"/>
    </row>
    <row r="407" spans="1:1" ht="12" customHeight="1" x14ac:dyDescent="0.25">
      <c r="A407" s="37"/>
    </row>
    <row r="408" spans="1:1" ht="12" customHeight="1" x14ac:dyDescent="0.25">
      <c r="A408" s="37"/>
    </row>
    <row r="409" spans="1:1" ht="12" customHeight="1" x14ac:dyDescent="0.25">
      <c r="A409" s="37"/>
    </row>
    <row r="410" spans="1:1" ht="12" customHeight="1" x14ac:dyDescent="0.25">
      <c r="A410" s="37"/>
    </row>
    <row r="411" spans="1:1" ht="12" customHeight="1" x14ac:dyDescent="0.25">
      <c r="A411" s="37"/>
    </row>
    <row r="412" spans="1:1" ht="12" customHeight="1" x14ac:dyDescent="0.25">
      <c r="A412" s="37"/>
    </row>
    <row r="413" spans="1:1" ht="12" customHeight="1" x14ac:dyDescent="0.25">
      <c r="A413" s="37"/>
    </row>
    <row r="414" spans="1:1" ht="12" customHeight="1" x14ac:dyDescent="0.25">
      <c r="A414" s="37"/>
    </row>
    <row r="415" spans="1:1" ht="12" customHeight="1" x14ac:dyDescent="0.25">
      <c r="A415" s="37"/>
    </row>
    <row r="416" spans="1:1" ht="12" customHeight="1" x14ac:dyDescent="0.25">
      <c r="A416" s="37"/>
    </row>
    <row r="417" spans="1:1" ht="12" customHeight="1" x14ac:dyDescent="0.25">
      <c r="A417" s="37"/>
    </row>
    <row r="418" spans="1:1" ht="12" customHeight="1" x14ac:dyDescent="0.25">
      <c r="A418" s="37"/>
    </row>
    <row r="419" spans="1:1" ht="12" customHeight="1" x14ac:dyDescent="0.25">
      <c r="A419" s="37"/>
    </row>
    <row r="420" spans="1:1" ht="12" customHeight="1" x14ac:dyDescent="0.25">
      <c r="A420" s="37"/>
    </row>
    <row r="421" spans="1:1" ht="12" customHeight="1" x14ac:dyDescent="0.25">
      <c r="A421" s="37"/>
    </row>
    <row r="422" spans="1:1" ht="12" customHeight="1" x14ac:dyDescent="0.25">
      <c r="A422" s="37"/>
    </row>
    <row r="423" spans="1:1" ht="12" customHeight="1" x14ac:dyDescent="0.25">
      <c r="A423" s="37"/>
    </row>
    <row r="424" spans="1:1" ht="12" customHeight="1" x14ac:dyDescent="0.25">
      <c r="A424" s="37"/>
    </row>
    <row r="425" spans="1:1" ht="12" customHeight="1" x14ac:dyDescent="0.25">
      <c r="A425" s="37"/>
    </row>
    <row r="426" spans="1:1" ht="12" customHeight="1" x14ac:dyDescent="0.25">
      <c r="A426" s="37"/>
    </row>
    <row r="427" spans="1:1" ht="12" customHeight="1" x14ac:dyDescent="0.25">
      <c r="A427" s="3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111"/>
  <sheetViews>
    <sheetView workbookViewId="0">
      <pane xSplit="1" ySplit="8" topLeftCell="B9" activePane="bottomRight" state="frozen"/>
      <selection pane="topRight" activeCell="B1" sqref="B1"/>
      <selection pane="bottomLeft" activeCell="A11" sqref="A11"/>
      <selection pane="bottomRight"/>
    </sheetView>
  </sheetViews>
  <sheetFormatPr defaultColWidth="10.7109375" defaultRowHeight="12" customHeight="1" x14ac:dyDescent="0.2"/>
  <cols>
    <col min="1" max="1" width="10.7109375" style="82" customWidth="1"/>
    <col min="2" max="13" width="10.7109375" style="74" customWidth="1"/>
    <col min="14" max="14" width="10.7109375" style="9" customWidth="1"/>
    <col min="15" max="16" width="10.7109375" style="74" customWidth="1"/>
    <col min="17" max="16384" width="10.7109375" style="10"/>
  </cols>
  <sheetData>
    <row r="1" spans="1:233" s="68" customFormat="1" ht="12" customHeight="1" x14ac:dyDescent="0.2">
      <c r="A1" s="96"/>
      <c r="B1" s="243" t="s">
        <v>11</v>
      </c>
      <c r="C1" s="243"/>
      <c r="D1" s="244"/>
      <c r="E1" s="243" t="s">
        <v>10</v>
      </c>
      <c r="F1" s="243"/>
      <c r="G1" s="244"/>
      <c r="H1" s="243" t="s">
        <v>9</v>
      </c>
      <c r="I1" s="243"/>
      <c r="J1" s="244"/>
      <c r="K1" s="243" t="s">
        <v>6</v>
      </c>
      <c r="L1" s="243"/>
      <c r="M1" s="244"/>
      <c r="N1" s="243" t="s">
        <v>4</v>
      </c>
      <c r="O1" s="243"/>
      <c r="P1" s="243"/>
    </row>
    <row r="2" spans="1:233" s="69" customFormat="1" ht="12" customHeight="1" x14ac:dyDescent="0.2">
      <c r="A2" s="97" t="s">
        <v>663</v>
      </c>
      <c r="B2" s="66" t="s">
        <v>618</v>
      </c>
      <c r="C2" s="66" t="s">
        <v>619</v>
      </c>
      <c r="D2" s="71" t="s">
        <v>620</v>
      </c>
      <c r="E2" s="66" t="s">
        <v>621</v>
      </c>
      <c r="F2" s="66" t="s">
        <v>622</v>
      </c>
      <c r="G2" s="71" t="s">
        <v>623</v>
      </c>
      <c r="H2" s="66" t="s">
        <v>624</v>
      </c>
      <c r="I2" s="66" t="s">
        <v>625</v>
      </c>
      <c r="J2" s="71" t="s">
        <v>626</v>
      </c>
      <c r="K2" s="66" t="s">
        <v>627</v>
      </c>
      <c r="L2" s="66" t="s">
        <v>628</v>
      </c>
      <c r="M2" s="71" t="s">
        <v>629</v>
      </c>
      <c r="N2" s="66" t="s">
        <v>630</v>
      </c>
      <c r="O2" s="66" t="s">
        <v>631</v>
      </c>
      <c r="P2" s="66" t="s">
        <v>632</v>
      </c>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row>
    <row r="3" spans="1:233" s="69" customFormat="1" ht="12" hidden="1" customHeight="1" x14ac:dyDescent="0.2">
      <c r="A3" s="95" t="s">
        <v>148</v>
      </c>
      <c r="B3" s="95"/>
      <c r="C3" s="95"/>
      <c r="D3" s="95"/>
      <c r="E3" s="95"/>
      <c r="F3" s="95"/>
      <c r="G3" s="95"/>
      <c r="H3" s="95"/>
      <c r="I3" s="95"/>
      <c r="J3" s="95"/>
      <c r="K3" s="95"/>
      <c r="L3" s="95"/>
      <c r="M3" s="95"/>
      <c r="N3" s="95"/>
      <c r="O3" s="95"/>
      <c r="P3" s="95"/>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row>
    <row r="4" spans="1:233" s="69" customFormat="1" ht="12" customHeight="1" x14ac:dyDescent="0.2">
      <c r="A4" s="95" t="s">
        <v>30</v>
      </c>
      <c r="B4" s="95" t="s">
        <v>149</v>
      </c>
      <c r="C4" s="95" t="s">
        <v>150</v>
      </c>
      <c r="D4" s="95" t="s">
        <v>151</v>
      </c>
      <c r="E4" s="95" t="s">
        <v>149</v>
      </c>
      <c r="F4" s="95" t="s">
        <v>150</v>
      </c>
      <c r="G4" s="95" t="s">
        <v>151</v>
      </c>
      <c r="H4" s="95" t="s">
        <v>149</v>
      </c>
      <c r="I4" s="95" t="s">
        <v>150</v>
      </c>
      <c r="J4" s="95" t="s">
        <v>151</v>
      </c>
      <c r="K4" s="95" t="s">
        <v>149</v>
      </c>
      <c r="L4" s="95" t="s">
        <v>150</v>
      </c>
      <c r="M4" s="95" t="s">
        <v>151</v>
      </c>
      <c r="N4" s="95" t="s">
        <v>149</v>
      </c>
      <c r="O4" s="95" t="s">
        <v>150</v>
      </c>
      <c r="P4" s="95" t="s">
        <v>151</v>
      </c>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row>
    <row r="5" spans="1:233" s="19" customFormat="1" ht="12" hidden="1" customHeight="1" x14ac:dyDescent="0.2">
      <c r="A5" s="95" t="s">
        <v>74</v>
      </c>
      <c r="B5" s="95" t="s">
        <v>152</v>
      </c>
      <c r="C5" s="95" t="s">
        <v>95</v>
      </c>
      <c r="D5" s="95" t="s">
        <v>95</v>
      </c>
      <c r="E5" s="95" t="s">
        <v>95</v>
      </c>
      <c r="F5" s="95" t="s">
        <v>95</v>
      </c>
      <c r="G5" s="95" t="s">
        <v>95</v>
      </c>
      <c r="H5" s="95" t="s">
        <v>95</v>
      </c>
      <c r="I5" s="95" t="s">
        <v>95</v>
      </c>
      <c r="J5" s="95" t="s">
        <v>95</v>
      </c>
      <c r="K5" s="95" t="s">
        <v>95</v>
      </c>
      <c r="L5" s="95" t="s">
        <v>95</v>
      </c>
      <c r="M5" s="95" t="s">
        <v>95</v>
      </c>
      <c r="N5" s="95" t="s">
        <v>95</v>
      </c>
      <c r="O5" s="95" t="s">
        <v>95</v>
      </c>
      <c r="P5" s="95" t="s">
        <v>95</v>
      </c>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row>
    <row r="6" spans="1:233" s="19" customFormat="1" ht="12" hidden="1" customHeight="1" x14ac:dyDescent="0.2">
      <c r="A6" s="95" t="s">
        <v>76</v>
      </c>
      <c r="B6" s="95"/>
      <c r="C6" s="95"/>
      <c r="D6" s="95"/>
      <c r="E6" s="95"/>
      <c r="F6" s="95"/>
      <c r="G6" s="95"/>
      <c r="H6" s="95"/>
      <c r="I6" s="95"/>
      <c r="J6" s="95"/>
      <c r="K6" s="95"/>
      <c r="L6" s="95"/>
      <c r="M6" s="95"/>
      <c r="N6" s="95"/>
      <c r="O6" s="95"/>
      <c r="P6" s="95"/>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row>
    <row r="7" spans="1:233" s="19" customFormat="1" ht="12" hidden="1" customHeight="1" x14ac:dyDescent="0.2">
      <c r="A7" s="95" t="s">
        <v>153</v>
      </c>
      <c r="B7" s="95" t="s">
        <v>96</v>
      </c>
      <c r="C7" s="95" t="s">
        <v>96</v>
      </c>
      <c r="D7" s="95" t="s">
        <v>96</v>
      </c>
      <c r="E7" s="95" t="s">
        <v>96</v>
      </c>
      <c r="F7" s="95" t="s">
        <v>96</v>
      </c>
      <c r="G7" s="95" t="s">
        <v>96</v>
      </c>
      <c r="H7" s="95" t="s">
        <v>96</v>
      </c>
      <c r="I7" s="95" t="s">
        <v>96</v>
      </c>
      <c r="J7" s="95" t="s">
        <v>96</v>
      </c>
      <c r="K7" s="95" t="s">
        <v>96</v>
      </c>
      <c r="L7" s="95" t="s">
        <v>96</v>
      </c>
      <c r="M7" s="95" t="s">
        <v>96</v>
      </c>
      <c r="N7" s="95" t="s">
        <v>96</v>
      </c>
      <c r="O7" s="95" t="s">
        <v>96</v>
      </c>
      <c r="P7" s="95" t="s">
        <v>96</v>
      </c>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row>
    <row r="8" spans="1:233" s="19" customFormat="1" ht="12" hidden="1" customHeight="1" x14ac:dyDescent="0.2">
      <c r="A8" s="95" t="s">
        <v>154</v>
      </c>
      <c r="B8" s="95" t="s">
        <v>155</v>
      </c>
      <c r="C8" s="95" t="s">
        <v>156</v>
      </c>
      <c r="D8" s="95" t="s">
        <v>157</v>
      </c>
      <c r="E8" s="95" t="s">
        <v>158</v>
      </c>
      <c r="F8" s="95" t="s">
        <v>159</v>
      </c>
      <c r="G8" s="95" t="s">
        <v>160</v>
      </c>
      <c r="H8" s="95" t="s">
        <v>161</v>
      </c>
      <c r="I8" s="95" t="s">
        <v>162</v>
      </c>
      <c r="J8" s="95" t="s">
        <v>163</v>
      </c>
      <c r="K8" s="95" t="s">
        <v>164</v>
      </c>
      <c r="L8" s="95" t="s">
        <v>165</v>
      </c>
      <c r="M8" s="95" t="s">
        <v>166</v>
      </c>
      <c r="N8" s="95" t="s">
        <v>167</v>
      </c>
      <c r="O8" s="95" t="s">
        <v>168</v>
      </c>
      <c r="P8" s="95" t="s">
        <v>169</v>
      </c>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row>
    <row r="9" spans="1:233" ht="12" customHeight="1" x14ac:dyDescent="0.2">
      <c r="A9" s="82">
        <v>34880</v>
      </c>
      <c r="B9" s="73">
        <v>41</v>
      </c>
      <c r="C9" s="73">
        <v>-7</v>
      </c>
      <c r="D9" s="73">
        <v>36</v>
      </c>
      <c r="E9" s="73"/>
      <c r="F9" s="73">
        <v>-2</v>
      </c>
      <c r="G9" s="73">
        <v>31</v>
      </c>
      <c r="H9" s="73">
        <v>44</v>
      </c>
      <c r="I9" s="73">
        <v>4</v>
      </c>
      <c r="J9" s="73">
        <v>59</v>
      </c>
      <c r="K9" s="73">
        <v>56</v>
      </c>
      <c r="L9" s="73">
        <v>-25</v>
      </c>
      <c r="M9" s="73">
        <v>45</v>
      </c>
      <c r="N9" s="73">
        <v>56</v>
      </c>
      <c r="O9" s="73">
        <v>4</v>
      </c>
      <c r="P9" s="73">
        <v>16</v>
      </c>
    </row>
    <row r="10" spans="1:233" ht="12" customHeight="1" x14ac:dyDescent="0.2">
      <c r="A10" s="82">
        <v>34972</v>
      </c>
      <c r="B10" s="73">
        <v>36</v>
      </c>
      <c r="C10" s="73">
        <v>-23</v>
      </c>
      <c r="D10" s="73">
        <v>41</v>
      </c>
      <c r="E10" s="73">
        <v>34</v>
      </c>
      <c r="F10" s="73">
        <v>-8</v>
      </c>
      <c r="G10" s="73">
        <v>37</v>
      </c>
      <c r="H10" s="73">
        <v>8</v>
      </c>
      <c r="I10" s="73">
        <v>-16</v>
      </c>
      <c r="J10" s="73">
        <v>50</v>
      </c>
      <c r="K10" s="73">
        <v>42</v>
      </c>
      <c r="L10" s="73">
        <v>-40</v>
      </c>
      <c r="M10" s="73">
        <v>50</v>
      </c>
      <c r="N10" s="73">
        <v>50</v>
      </c>
      <c r="O10" s="73">
        <v>-15</v>
      </c>
      <c r="P10" s="73">
        <v>25</v>
      </c>
    </row>
    <row r="11" spans="1:233" ht="12" customHeight="1" x14ac:dyDescent="0.2">
      <c r="A11" s="82">
        <v>35064</v>
      </c>
      <c r="B11" s="73">
        <v>41</v>
      </c>
      <c r="C11" s="73">
        <v>-8</v>
      </c>
      <c r="D11" s="73">
        <v>42</v>
      </c>
      <c r="E11" s="73">
        <v>37</v>
      </c>
      <c r="F11" s="73">
        <v>-4</v>
      </c>
      <c r="G11" s="73">
        <v>44</v>
      </c>
      <c r="H11" s="73">
        <v>38</v>
      </c>
      <c r="I11" s="73">
        <v>18</v>
      </c>
      <c r="J11" s="73">
        <v>44</v>
      </c>
      <c r="K11" s="73">
        <v>33</v>
      </c>
      <c r="L11" s="73">
        <v>-36</v>
      </c>
      <c r="M11" s="73">
        <v>42</v>
      </c>
      <c r="N11" s="73">
        <v>60</v>
      </c>
      <c r="O11" s="73">
        <v>0</v>
      </c>
      <c r="P11" s="73">
        <v>28</v>
      </c>
    </row>
    <row r="12" spans="1:233" ht="12" customHeight="1" x14ac:dyDescent="0.2">
      <c r="A12" s="82">
        <v>35155</v>
      </c>
      <c r="B12" s="73">
        <v>50</v>
      </c>
      <c r="C12" s="73">
        <v>-1</v>
      </c>
      <c r="D12" s="73">
        <v>39</v>
      </c>
      <c r="E12" s="73">
        <v>41</v>
      </c>
      <c r="F12" s="73">
        <v>4</v>
      </c>
      <c r="G12" s="73">
        <v>24</v>
      </c>
      <c r="H12" s="73">
        <v>62</v>
      </c>
      <c r="I12" s="73">
        <v>-20</v>
      </c>
      <c r="J12" s="73">
        <v>33</v>
      </c>
      <c r="K12" s="73">
        <v>47</v>
      </c>
      <c r="L12" s="73">
        <v>-9</v>
      </c>
      <c r="M12" s="73">
        <v>58</v>
      </c>
      <c r="N12" s="73">
        <v>55</v>
      </c>
      <c r="O12" s="73">
        <v>21</v>
      </c>
      <c r="P12" s="73">
        <v>38</v>
      </c>
    </row>
    <row r="13" spans="1:233" ht="12" customHeight="1" x14ac:dyDescent="0.2">
      <c r="A13" s="82" t="s">
        <v>675</v>
      </c>
      <c r="B13" s="73"/>
      <c r="C13" s="73"/>
      <c r="D13" s="73"/>
      <c r="E13" s="73"/>
      <c r="F13" s="73"/>
      <c r="G13" s="73"/>
      <c r="H13" s="73"/>
      <c r="I13" s="73"/>
      <c r="J13" s="73"/>
      <c r="K13" s="73"/>
      <c r="L13" s="73"/>
      <c r="M13" s="73"/>
      <c r="N13" s="73"/>
      <c r="O13" s="73"/>
      <c r="P13" s="73"/>
    </row>
    <row r="14" spans="1:233" ht="12" customHeight="1" x14ac:dyDescent="0.2">
      <c r="A14" s="82">
        <v>41364</v>
      </c>
      <c r="B14" s="73">
        <v>30</v>
      </c>
      <c r="C14" s="73">
        <v>-13</v>
      </c>
      <c r="D14" s="73">
        <v>50</v>
      </c>
      <c r="E14" s="73">
        <v>29</v>
      </c>
      <c r="F14" s="73">
        <v>-5</v>
      </c>
      <c r="G14" s="73">
        <v>40</v>
      </c>
      <c r="H14" s="73">
        <v>9</v>
      </c>
      <c r="I14" s="73">
        <v>-8</v>
      </c>
      <c r="J14" s="73">
        <v>77</v>
      </c>
      <c r="K14" s="73">
        <v>40</v>
      </c>
      <c r="L14" s="73">
        <v>-20</v>
      </c>
      <c r="M14" s="73">
        <v>66</v>
      </c>
      <c r="N14" s="73">
        <v>22</v>
      </c>
      <c r="O14" s="73">
        <v>-16</v>
      </c>
      <c r="P14" s="73">
        <v>50</v>
      </c>
    </row>
    <row r="15" spans="1:233" ht="12" customHeight="1" x14ac:dyDescent="0.2">
      <c r="A15" s="82">
        <v>41455</v>
      </c>
      <c r="B15" s="73">
        <v>45</v>
      </c>
      <c r="C15" s="73">
        <v>0</v>
      </c>
      <c r="D15" s="73">
        <v>47</v>
      </c>
      <c r="E15" s="73">
        <v>45</v>
      </c>
      <c r="F15" s="73">
        <v>12</v>
      </c>
      <c r="G15" s="73">
        <v>48</v>
      </c>
      <c r="H15" s="73">
        <v>50</v>
      </c>
      <c r="I15" s="73">
        <v>0</v>
      </c>
      <c r="J15" s="73">
        <v>43</v>
      </c>
      <c r="K15" s="73">
        <v>53</v>
      </c>
      <c r="L15" s="73">
        <v>-22</v>
      </c>
      <c r="M15" s="73">
        <v>36</v>
      </c>
      <c r="N15" s="73">
        <v>43</v>
      </c>
      <c r="O15" s="73">
        <v>8</v>
      </c>
      <c r="P15" s="73">
        <v>40</v>
      </c>
    </row>
    <row r="16" spans="1:233" ht="12" customHeight="1" x14ac:dyDescent="0.2">
      <c r="A16" s="82">
        <v>41547</v>
      </c>
      <c r="B16" s="73">
        <v>43</v>
      </c>
      <c r="C16" s="73">
        <v>-18</v>
      </c>
      <c r="D16" s="73">
        <v>50</v>
      </c>
      <c r="E16" s="73">
        <v>48</v>
      </c>
      <c r="F16" s="73">
        <v>14</v>
      </c>
      <c r="G16" s="73">
        <v>33</v>
      </c>
      <c r="H16" s="73">
        <v>36</v>
      </c>
      <c r="I16" s="73">
        <v>-43</v>
      </c>
      <c r="J16" s="73">
        <v>50</v>
      </c>
      <c r="K16" s="73">
        <v>33</v>
      </c>
      <c r="L16" s="73">
        <v>-42</v>
      </c>
      <c r="M16" s="73">
        <v>67</v>
      </c>
      <c r="N16" s="73">
        <v>46</v>
      </c>
      <c r="O16" s="73">
        <v>-23</v>
      </c>
      <c r="P16" s="73">
        <v>50</v>
      </c>
    </row>
    <row r="17" spans="1:16" ht="12" customHeight="1" x14ac:dyDescent="0.2">
      <c r="A17" s="82">
        <v>41639</v>
      </c>
      <c r="B17" s="73">
        <v>47</v>
      </c>
      <c r="C17" s="73">
        <v>-5</v>
      </c>
      <c r="D17" s="73">
        <v>39</v>
      </c>
      <c r="E17" s="73">
        <v>59</v>
      </c>
      <c r="F17" s="73">
        <v>15</v>
      </c>
      <c r="G17" s="73">
        <v>31</v>
      </c>
      <c r="H17" s="73">
        <v>10</v>
      </c>
      <c r="I17" s="73">
        <v>-60</v>
      </c>
      <c r="J17" s="73">
        <v>55</v>
      </c>
      <c r="K17" s="73">
        <v>50</v>
      </c>
      <c r="L17" s="73">
        <v>-7</v>
      </c>
      <c r="M17" s="73">
        <v>43</v>
      </c>
      <c r="N17" s="73">
        <v>48</v>
      </c>
      <c r="O17" s="73">
        <v>0</v>
      </c>
      <c r="P17" s="73">
        <v>32</v>
      </c>
    </row>
    <row r="18" spans="1:16" ht="12" customHeight="1" x14ac:dyDescent="0.2">
      <c r="A18" s="82">
        <v>41729</v>
      </c>
      <c r="B18" s="73">
        <v>49</v>
      </c>
      <c r="C18" s="73">
        <v>-8</v>
      </c>
      <c r="D18" s="73">
        <v>47</v>
      </c>
      <c r="E18" s="73">
        <v>47</v>
      </c>
      <c r="F18" s="73">
        <v>15</v>
      </c>
      <c r="G18" s="73">
        <v>33</v>
      </c>
      <c r="H18" s="73">
        <v>42</v>
      </c>
      <c r="I18" s="73">
        <v>-14</v>
      </c>
      <c r="J18" s="73">
        <v>57</v>
      </c>
      <c r="K18" s="73">
        <v>53</v>
      </c>
      <c r="L18" s="73">
        <v>-13</v>
      </c>
      <c r="M18" s="73">
        <v>60</v>
      </c>
      <c r="N18" s="73">
        <v>40</v>
      </c>
      <c r="O18" s="73">
        <v>-29</v>
      </c>
      <c r="P18" s="73">
        <v>50</v>
      </c>
    </row>
    <row r="19" spans="1:16" ht="12" customHeight="1" x14ac:dyDescent="0.2">
      <c r="B19" s="73"/>
      <c r="C19" s="73"/>
      <c r="D19" s="73"/>
      <c r="E19" s="73"/>
      <c r="F19" s="73"/>
      <c r="G19" s="73"/>
      <c r="H19" s="73"/>
      <c r="I19" s="73"/>
      <c r="J19" s="73"/>
      <c r="K19" s="73"/>
      <c r="L19" s="73"/>
      <c r="M19" s="73"/>
      <c r="N19" s="73"/>
      <c r="O19" s="73"/>
      <c r="P19" s="73"/>
    </row>
    <row r="20" spans="1:16" ht="12" customHeight="1" x14ac:dyDescent="0.2">
      <c r="B20" s="73"/>
      <c r="C20" s="73"/>
      <c r="D20" s="73"/>
      <c r="E20" s="73"/>
      <c r="F20" s="73"/>
      <c r="G20" s="73"/>
      <c r="H20" s="73"/>
      <c r="I20" s="73"/>
      <c r="J20" s="73"/>
      <c r="K20" s="73"/>
      <c r="L20" s="73"/>
      <c r="M20" s="73"/>
      <c r="N20" s="73"/>
      <c r="O20" s="73"/>
      <c r="P20" s="73"/>
    </row>
    <row r="21" spans="1:16" ht="12" customHeight="1" x14ac:dyDescent="0.2">
      <c r="B21" s="73"/>
      <c r="C21" s="73"/>
      <c r="D21" s="73"/>
      <c r="E21" s="73"/>
      <c r="F21" s="73"/>
      <c r="G21" s="73"/>
      <c r="H21" s="73"/>
      <c r="I21" s="73"/>
      <c r="J21" s="73"/>
      <c r="K21" s="73"/>
      <c r="L21" s="73"/>
      <c r="M21" s="73"/>
      <c r="N21" s="73"/>
      <c r="O21" s="73"/>
      <c r="P21" s="73"/>
    </row>
    <row r="22" spans="1:16" ht="12" customHeight="1" x14ac:dyDescent="0.2">
      <c r="B22" s="73"/>
      <c r="C22" s="73"/>
      <c r="D22" s="73"/>
      <c r="E22" s="73"/>
      <c r="F22" s="73"/>
      <c r="G22" s="73"/>
      <c r="H22" s="73"/>
      <c r="I22" s="73"/>
      <c r="J22" s="73"/>
      <c r="K22" s="73"/>
      <c r="L22" s="73"/>
      <c r="M22" s="73"/>
      <c r="N22" s="73"/>
      <c r="O22" s="73"/>
      <c r="P22" s="73"/>
    </row>
    <row r="23" spans="1:16" ht="12" customHeight="1" x14ac:dyDescent="0.2">
      <c r="B23" s="73"/>
      <c r="C23" s="73"/>
      <c r="D23" s="73"/>
      <c r="E23" s="73"/>
      <c r="F23" s="73"/>
      <c r="G23" s="73"/>
      <c r="H23" s="73"/>
      <c r="I23" s="73"/>
      <c r="J23" s="73"/>
      <c r="K23" s="73"/>
      <c r="L23" s="73"/>
      <c r="M23" s="73"/>
      <c r="N23" s="73"/>
      <c r="O23" s="73"/>
      <c r="P23" s="73"/>
    </row>
    <row r="24" spans="1:16" ht="12" customHeight="1" x14ac:dyDescent="0.2">
      <c r="B24" s="73"/>
      <c r="C24" s="73"/>
      <c r="D24" s="73"/>
      <c r="E24" s="73"/>
      <c r="F24" s="73"/>
      <c r="G24" s="73"/>
      <c r="H24" s="73"/>
      <c r="I24" s="73"/>
      <c r="J24" s="73"/>
      <c r="K24" s="73"/>
      <c r="L24" s="73"/>
      <c r="M24" s="73"/>
      <c r="N24" s="73"/>
      <c r="O24" s="73"/>
      <c r="P24" s="73"/>
    </row>
    <row r="25" spans="1:16" ht="12" customHeight="1" x14ac:dyDescent="0.2">
      <c r="B25" s="73"/>
      <c r="C25" s="73"/>
      <c r="D25" s="73"/>
      <c r="E25" s="73"/>
      <c r="F25" s="73"/>
      <c r="G25" s="73"/>
      <c r="H25" s="73"/>
      <c r="I25" s="73"/>
      <c r="J25" s="73"/>
      <c r="K25" s="73"/>
      <c r="L25" s="73"/>
      <c r="M25" s="73"/>
      <c r="N25" s="73"/>
      <c r="O25" s="73"/>
      <c r="P25" s="73"/>
    </row>
    <row r="26" spans="1:16" ht="12" customHeight="1" x14ac:dyDescent="0.2">
      <c r="B26" s="73"/>
      <c r="C26" s="73"/>
      <c r="D26" s="73"/>
      <c r="E26" s="73"/>
      <c r="F26" s="73"/>
      <c r="G26" s="73"/>
      <c r="H26" s="73"/>
      <c r="I26" s="73"/>
      <c r="J26" s="73"/>
      <c r="K26" s="73"/>
      <c r="L26" s="73"/>
      <c r="M26" s="73"/>
      <c r="N26" s="73"/>
      <c r="O26" s="73"/>
      <c r="P26" s="73"/>
    </row>
    <row r="27" spans="1:16" ht="12" customHeight="1" x14ac:dyDescent="0.2">
      <c r="B27" s="73"/>
      <c r="C27" s="73"/>
      <c r="D27" s="73"/>
      <c r="E27" s="73"/>
      <c r="F27" s="73"/>
      <c r="G27" s="73"/>
      <c r="H27" s="73"/>
      <c r="I27" s="73"/>
      <c r="J27" s="73"/>
      <c r="K27" s="73"/>
      <c r="L27" s="73"/>
      <c r="M27" s="73"/>
      <c r="N27" s="73"/>
      <c r="O27" s="73"/>
      <c r="P27" s="73"/>
    </row>
    <row r="28" spans="1:16" ht="12" customHeight="1" x14ac:dyDescent="0.2">
      <c r="B28" s="73"/>
      <c r="C28" s="73"/>
      <c r="D28" s="73"/>
      <c r="E28" s="73"/>
      <c r="F28" s="73"/>
      <c r="G28" s="73"/>
      <c r="H28" s="73"/>
      <c r="I28" s="73"/>
      <c r="J28" s="73"/>
      <c r="K28" s="73"/>
      <c r="L28" s="73"/>
      <c r="M28" s="73"/>
      <c r="N28" s="73"/>
      <c r="O28" s="73"/>
      <c r="P28" s="73"/>
    </row>
    <row r="29" spans="1:16" ht="12" customHeight="1" x14ac:dyDescent="0.2">
      <c r="B29" s="73"/>
      <c r="C29" s="73"/>
      <c r="D29" s="73"/>
      <c r="E29" s="73"/>
      <c r="F29" s="73"/>
      <c r="G29" s="73"/>
      <c r="H29" s="73"/>
      <c r="I29" s="73"/>
      <c r="J29" s="73"/>
      <c r="K29" s="73"/>
      <c r="L29" s="73"/>
      <c r="M29" s="73"/>
      <c r="N29" s="73"/>
      <c r="O29" s="73"/>
      <c r="P29" s="73"/>
    </row>
    <row r="30" spans="1:16" ht="12" customHeight="1" x14ac:dyDescent="0.2">
      <c r="B30" s="73"/>
      <c r="C30" s="73"/>
      <c r="D30" s="73"/>
      <c r="E30" s="73"/>
      <c r="F30" s="73"/>
      <c r="G30" s="73"/>
      <c r="H30" s="73"/>
      <c r="I30" s="73"/>
      <c r="J30" s="73"/>
      <c r="K30" s="73"/>
      <c r="L30" s="73"/>
      <c r="M30" s="73"/>
      <c r="N30" s="73"/>
      <c r="O30" s="73"/>
      <c r="P30" s="73"/>
    </row>
    <row r="31" spans="1:16" ht="12" customHeight="1" x14ac:dyDescent="0.2">
      <c r="B31" s="73"/>
      <c r="C31" s="73"/>
      <c r="D31" s="73"/>
      <c r="E31" s="73"/>
      <c r="F31" s="73"/>
      <c r="G31" s="73"/>
      <c r="H31" s="73"/>
      <c r="I31" s="73"/>
      <c r="J31" s="73"/>
      <c r="K31" s="73"/>
      <c r="L31" s="73"/>
      <c r="M31" s="73"/>
      <c r="N31" s="73"/>
      <c r="O31" s="73"/>
      <c r="P31" s="73"/>
    </row>
    <row r="32" spans="1:16" ht="12" customHeight="1" x14ac:dyDescent="0.2">
      <c r="B32" s="73"/>
      <c r="C32" s="73"/>
      <c r="D32" s="73"/>
      <c r="E32" s="73"/>
      <c r="F32" s="73"/>
      <c r="G32" s="73"/>
      <c r="H32" s="73"/>
      <c r="I32" s="73"/>
      <c r="J32" s="73"/>
      <c r="K32" s="73"/>
      <c r="L32" s="73"/>
      <c r="M32" s="73"/>
      <c r="N32" s="73"/>
      <c r="O32" s="73"/>
      <c r="P32" s="73"/>
    </row>
    <row r="33" spans="2:16" ht="12" customHeight="1" x14ac:dyDescent="0.2">
      <c r="B33" s="73"/>
      <c r="C33" s="73"/>
      <c r="D33" s="73"/>
      <c r="E33" s="73"/>
      <c r="F33" s="73"/>
      <c r="G33" s="73"/>
      <c r="H33" s="73"/>
      <c r="I33" s="73"/>
      <c r="J33" s="73"/>
      <c r="K33" s="73"/>
      <c r="L33" s="73"/>
      <c r="M33" s="73"/>
      <c r="N33" s="73"/>
      <c r="O33" s="73"/>
      <c r="P33" s="73"/>
    </row>
    <row r="34" spans="2:16" ht="12" customHeight="1" x14ac:dyDescent="0.2">
      <c r="B34" s="73"/>
      <c r="C34" s="73"/>
      <c r="D34" s="73"/>
      <c r="E34" s="73"/>
      <c r="F34" s="73"/>
      <c r="G34" s="73"/>
      <c r="H34" s="73"/>
      <c r="I34" s="73"/>
      <c r="J34" s="73"/>
      <c r="K34" s="73"/>
      <c r="L34" s="73"/>
      <c r="M34" s="73"/>
      <c r="N34" s="73"/>
      <c r="O34" s="73"/>
      <c r="P34" s="73"/>
    </row>
    <row r="35" spans="2:16" ht="12" customHeight="1" x14ac:dyDescent="0.2">
      <c r="B35" s="73"/>
      <c r="C35" s="73"/>
      <c r="D35" s="73"/>
      <c r="E35" s="73"/>
      <c r="F35" s="73"/>
      <c r="G35" s="73"/>
      <c r="H35" s="73"/>
      <c r="I35" s="73"/>
      <c r="J35" s="73"/>
      <c r="K35" s="73"/>
      <c r="L35" s="73"/>
      <c r="M35" s="73"/>
      <c r="N35" s="73"/>
      <c r="O35" s="73"/>
      <c r="P35" s="73"/>
    </row>
    <row r="36" spans="2:16" ht="12" customHeight="1" x14ac:dyDescent="0.2">
      <c r="B36" s="73"/>
      <c r="C36" s="73"/>
      <c r="D36" s="73"/>
      <c r="E36" s="73"/>
      <c r="F36" s="73"/>
      <c r="G36" s="73"/>
      <c r="H36" s="73"/>
      <c r="I36" s="73"/>
      <c r="J36" s="73"/>
      <c r="K36" s="73"/>
      <c r="L36" s="73"/>
      <c r="M36" s="73"/>
      <c r="N36" s="73"/>
      <c r="O36" s="73"/>
      <c r="P36" s="73"/>
    </row>
    <row r="37" spans="2:16" ht="12" customHeight="1" x14ac:dyDescent="0.2">
      <c r="B37" s="73"/>
      <c r="C37" s="73"/>
      <c r="D37" s="73"/>
      <c r="E37" s="73"/>
      <c r="F37" s="73"/>
      <c r="G37" s="73"/>
      <c r="H37" s="73"/>
      <c r="I37" s="73"/>
      <c r="J37" s="73"/>
      <c r="K37" s="73"/>
      <c r="L37" s="73"/>
      <c r="M37" s="73"/>
      <c r="N37" s="73"/>
      <c r="O37" s="73"/>
      <c r="P37" s="73"/>
    </row>
    <row r="38" spans="2:16" ht="12" customHeight="1" x14ac:dyDescent="0.2">
      <c r="B38" s="73"/>
      <c r="C38" s="73"/>
      <c r="D38" s="73"/>
      <c r="E38" s="73"/>
      <c r="F38" s="73"/>
      <c r="G38" s="73"/>
      <c r="H38" s="73"/>
      <c r="I38" s="73"/>
      <c r="J38" s="73"/>
      <c r="K38" s="73"/>
      <c r="L38" s="73"/>
      <c r="M38" s="73"/>
      <c r="N38" s="73"/>
      <c r="O38" s="73"/>
      <c r="P38" s="73"/>
    </row>
    <row r="39" spans="2:16" ht="12" customHeight="1" x14ac:dyDescent="0.2">
      <c r="B39" s="73"/>
      <c r="C39" s="73"/>
      <c r="D39" s="73"/>
      <c r="E39" s="73"/>
      <c r="F39" s="73"/>
      <c r="G39" s="73"/>
      <c r="H39" s="73"/>
      <c r="I39" s="73"/>
      <c r="J39" s="73"/>
      <c r="K39" s="73"/>
      <c r="L39" s="73"/>
      <c r="M39" s="73"/>
      <c r="N39" s="73"/>
      <c r="O39" s="73"/>
      <c r="P39" s="73"/>
    </row>
    <row r="40" spans="2:16" ht="12" customHeight="1" x14ac:dyDescent="0.2">
      <c r="B40" s="73"/>
      <c r="C40" s="73"/>
      <c r="D40" s="73"/>
      <c r="E40" s="73"/>
      <c r="F40" s="73"/>
      <c r="G40" s="73"/>
      <c r="H40" s="73"/>
      <c r="I40" s="73"/>
      <c r="J40" s="73"/>
      <c r="K40" s="73"/>
      <c r="L40" s="73"/>
      <c r="M40" s="73"/>
      <c r="N40" s="73"/>
      <c r="O40" s="73"/>
      <c r="P40" s="73"/>
    </row>
    <row r="41" spans="2:16" ht="12" customHeight="1" x14ac:dyDescent="0.2">
      <c r="B41" s="73"/>
      <c r="C41" s="73"/>
      <c r="D41" s="73"/>
      <c r="E41" s="73"/>
      <c r="F41" s="73"/>
      <c r="G41" s="73"/>
      <c r="H41" s="73"/>
      <c r="I41" s="73"/>
      <c r="J41" s="73"/>
      <c r="K41" s="73"/>
      <c r="L41" s="73"/>
      <c r="M41" s="73"/>
      <c r="N41" s="73"/>
      <c r="O41" s="73"/>
      <c r="P41" s="73"/>
    </row>
    <row r="42" spans="2:16" ht="12" customHeight="1" x14ac:dyDescent="0.2">
      <c r="B42" s="73"/>
      <c r="C42" s="73"/>
      <c r="D42" s="73"/>
      <c r="E42" s="73"/>
      <c r="F42" s="73"/>
      <c r="G42" s="73"/>
      <c r="H42" s="73"/>
      <c r="I42" s="73"/>
      <c r="J42" s="73"/>
      <c r="K42" s="73"/>
      <c r="L42" s="73"/>
      <c r="M42" s="73"/>
      <c r="N42" s="73"/>
      <c r="O42" s="73"/>
      <c r="P42" s="73"/>
    </row>
    <row r="43" spans="2:16" ht="12" customHeight="1" x14ac:dyDescent="0.2">
      <c r="B43" s="73"/>
      <c r="C43" s="73"/>
      <c r="D43" s="73"/>
      <c r="E43" s="73"/>
      <c r="F43" s="73"/>
      <c r="G43" s="73"/>
      <c r="H43" s="73"/>
      <c r="I43" s="73"/>
      <c r="J43" s="73"/>
      <c r="K43" s="73"/>
      <c r="L43" s="73"/>
      <c r="M43" s="73"/>
      <c r="N43" s="73"/>
      <c r="O43" s="73"/>
      <c r="P43" s="73"/>
    </row>
    <row r="44" spans="2:16" ht="12" customHeight="1" x14ac:dyDescent="0.2">
      <c r="B44" s="73"/>
      <c r="C44" s="73"/>
      <c r="D44" s="73"/>
      <c r="E44" s="73"/>
      <c r="F44" s="73"/>
      <c r="G44" s="73"/>
      <c r="H44" s="73"/>
      <c r="I44" s="73"/>
      <c r="J44" s="73"/>
      <c r="K44" s="73"/>
      <c r="L44" s="73"/>
      <c r="M44" s="73"/>
      <c r="N44" s="73"/>
      <c r="O44" s="73"/>
      <c r="P44" s="73"/>
    </row>
    <row r="45" spans="2:16" ht="12" customHeight="1" x14ac:dyDescent="0.2">
      <c r="B45" s="73"/>
      <c r="C45" s="73"/>
      <c r="D45" s="73"/>
      <c r="E45" s="73"/>
      <c r="F45" s="73"/>
      <c r="G45" s="73"/>
      <c r="H45" s="73"/>
      <c r="I45" s="73"/>
      <c r="J45" s="73"/>
      <c r="K45" s="73"/>
      <c r="L45" s="73"/>
      <c r="M45" s="73"/>
      <c r="N45" s="73"/>
      <c r="O45" s="73"/>
      <c r="P45" s="73"/>
    </row>
    <row r="46" spans="2:16" ht="12" customHeight="1" x14ac:dyDescent="0.2">
      <c r="B46" s="73"/>
      <c r="C46" s="73"/>
      <c r="D46" s="73"/>
      <c r="E46" s="73"/>
      <c r="F46" s="73"/>
      <c r="G46" s="73"/>
      <c r="H46" s="73"/>
      <c r="I46" s="73"/>
      <c r="J46" s="73"/>
      <c r="K46" s="73"/>
      <c r="L46" s="73"/>
      <c r="M46" s="73"/>
      <c r="N46" s="73"/>
      <c r="O46" s="73"/>
      <c r="P46" s="73"/>
    </row>
    <row r="47" spans="2:16" ht="12" customHeight="1" x14ac:dyDescent="0.2">
      <c r="B47" s="73"/>
      <c r="C47" s="73"/>
      <c r="D47" s="73"/>
      <c r="E47" s="73"/>
      <c r="F47" s="73"/>
      <c r="G47" s="73"/>
      <c r="H47" s="73"/>
      <c r="I47" s="73"/>
      <c r="J47" s="73"/>
      <c r="K47" s="73"/>
      <c r="L47" s="73"/>
      <c r="M47" s="73"/>
      <c r="N47" s="73"/>
      <c r="O47" s="73"/>
      <c r="P47" s="73"/>
    </row>
    <row r="48" spans="2:16" ht="12" customHeight="1" x14ac:dyDescent="0.2">
      <c r="B48" s="73"/>
      <c r="C48" s="73"/>
      <c r="D48" s="73"/>
      <c r="E48" s="73"/>
      <c r="F48" s="73"/>
      <c r="G48" s="73"/>
      <c r="H48" s="73"/>
      <c r="I48" s="73"/>
      <c r="J48" s="73"/>
      <c r="K48" s="73"/>
      <c r="L48" s="73"/>
      <c r="M48" s="73"/>
      <c r="N48" s="73"/>
      <c r="O48" s="73"/>
      <c r="P48" s="73"/>
    </row>
    <row r="49" spans="2:16" ht="12" customHeight="1" x14ac:dyDescent="0.2">
      <c r="B49" s="73"/>
      <c r="C49" s="73"/>
      <c r="D49" s="73"/>
      <c r="E49" s="73"/>
      <c r="F49" s="73"/>
      <c r="G49" s="73"/>
      <c r="H49" s="73"/>
      <c r="I49" s="73"/>
      <c r="J49" s="73"/>
      <c r="K49" s="73"/>
      <c r="L49" s="73"/>
      <c r="M49" s="73"/>
      <c r="N49" s="73"/>
      <c r="O49" s="73"/>
      <c r="P49" s="73"/>
    </row>
    <row r="50" spans="2:16" ht="12" customHeight="1" x14ac:dyDescent="0.2">
      <c r="B50" s="73"/>
      <c r="C50" s="73"/>
      <c r="D50" s="73"/>
      <c r="E50" s="73"/>
      <c r="F50" s="73"/>
      <c r="G50" s="73"/>
      <c r="H50" s="73"/>
      <c r="I50" s="73"/>
      <c r="J50" s="73"/>
      <c r="K50" s="73"/>
      <c r="L50" s="73"/>
      <c r="M50" s="73"/>
      <c r="N50" s="73"/>
      <c r="O50" s="73"/>
      <c r="P50" s="73"/>
    </row>
    <row r="56" spans="2:16" ht="12" customHeight="1" x14ac:dyDescent="0.2">
      <c r="N56" s="74"/>
    </row>
    <row r="57" spans="2:16" ht="12" customHeight="1" x14ac:dyDescent="0.2">
      <c r="N57" s="74"/>
    </row>
    <row r="58" spans="2:16" ht="12" customHeight="1" x14ac:dyDescent="0.2">
      <c r="N58" s="74"/>
    </row>
    <row r="59" spans="2:16" ht="12" customHeight="1" x14ac:dyDescent="0.2">
      <c r="N59" s="74"/>
    </row>
    <row r="60" spans="2:16" ht="12" customHeight="1" x14ac:dyDescent="0.2">
      <c r="N60" s="74"/>
    </row>
    <row r="61" spans="2:16" ht="12" customHeight="1" x14ac:dyDescent="0.2">
      <c r="N61" s="74"/>
    </row>
    <row r="62" spans="2:16" ht="12" customHeight="1" x14ac:dyDescent="0.2">
      <c r="N62" s="74"/>
    </row>
    <row r="63" spans="2:16" ht="12" customHeight="1" x14ac:dyDescent="0.2">
      <c r="N63" s="74"/>
    </row>
    <row r="64" spans="2:16" ht="12" customHeight="1" x14ac:dyDescent="0.2">
      <c r="N64" s="74"/>
    </row>
    <row r="65" spans="14:14" ht="12" customHeight="1" x14ac:dyDescent="0.2">
      <c r="N65" s="74"/>
    </row>
    <row r="66" spans="14:14" ht="12" customHeight="1" x14ac:dyDescent="0.2">
      <c r="N66" s="74"/>
    </row>
    <row r="67" spans="14:14" ht="12" customHeight="1" x14ac:dyDescent="0.2">
      <c r="N67" s="74"/>
    </row>
    <row r="68" spans="14:14" ht="12" customHeight="1" x14ac:dyDescent="0.2">
      <c r="N68" s="74"/>
    </row>
    <row r="69" spans="14:14" ht="12" customHeight="1" x14ac:dyDescent="0.2">
      <c r="N69" s="74"/>
    </row>
    <row r="70" spans="14:14" ht="12" customHeight="1" x14ac:dyDescent="0.2">
      <c r="N70" s="74"/>
    </row>
    <row r="71" spans="14:14" ht="12" customHeight="1" x14ac:dyDescent="0.2">
      <c r="N71" s="74"/>
    </row>
    <row r="72" spans="14:14" ht="12" customHeight="1" x14ac:dyDescent="0.2">
      <c r="N72" s="74"/>
    </row>
    <row r="73" spans="14:14" ht="12" customHeight="1" x14ac:dyDescent="0.2">
      <c r="N73" s="74"/>
    </row>
    <row r="74" spans="14:14" ht="12" customHeight="1" x14ac:dyDescent="0.2">
      <c r="N74" s="74"/>
    </row>
    <row r="75" spans="14:14" ht="12" customHeight="1" x14ac:dyDescent="0.2">
      <c r="N75" s="74"/>
    </row>
    <row r="76" spans="14:14" ht="12" customHeight="1" x14ac:dyDescent="0.2">
      <c r="N76" s="74"/>
    </row>
    <row r="77" spans="14:14" ht="12" customHeight="1" x14ac:dyDescent="0.2">
      <c r="N77" s="74"/>
    </row>
    <row r="78" spans="14:14" ht="12" customHeight="1" x14ac:dyDescent="0.2">
      <c r="N78" s="74"/>
    </row>
    <row r="79" spans="14:14" ht="12" customHeight="1" x14ac:dyDescent="0.2">
      <c r="N79" s="74"/>
    </row>
    <row r="80" spans="14:14" ht="12" customHeight="1" x14ac:dyDescent="0.2">
      <c r="N80" s="74"/>
    </row>
    <row r="81" spans="14:14" ht="12" customHeight="1" x14ac:dyDescent="0.2">
      <c r="N81" s="74"/>
    </row>
    <row r="82" spans="14:14" ht="12" customHeight="1" x14ac:dyDescent="0.2">
      <c r="N82" s="74"/>
    </row>
    <row r="83" spans="14:14" ht="12" customHeight="1" x14ac:dyDescent="0.2">
      <c r="N83" s="74"/>
    </row>
    <row r="84" spans="14:14" ht="12" customHeight="1" x14ac:dyDescent="0.2">
      <c r="N84" s="74"/>
    </row>
    <row r="85" spans="14:14" ht="12" customHeight="1" x14ac:dyDescent="0.2">
      <c r="N85" s="74"/>
    </row>
    <row r="86" spans="14:14" ht="12" customHeight="1" x14ac:dyDescent="0.2">
      <c r="N86" s="74"/>
    </row>
    <row r="87" spans="14:14" ht="12" customHeight="1" x14ac:dyDescent="0.2">
      <c r="N87" s="74"/>
    </row>
    <row r="88" spans="14:14" ht="12" customHeight="1" x14ac:dyDescent="0.2">
      <c r="N88" s="74"/>
    </row>
    <row r="89" spans="14:14" ht="12" customHeight="1" x14ac:dyDescent="0.2">
      <c r="N89" s="74"/>
    </row>
    <row r="90" spans="14:14" ht="12" customHeight="1" x14ac:dyDescent="0.2">
      <c r="N90" s="74"/>
    </row>
    <row r="91" spans="14:14" ht="12" customHeight="1" x14ac:dyDescent="0.2">
      <c r="N91" s="74"/>
    </row>
    <row r="92" spans="14:14" ht="12" customHeight="1" x14ac:dyDescent="0.2">
      <c r="N92" s="74"/>
    </row>
    <row r="93" spans="14:14" ht="12" customHeight="1" x14ac:dyDescent="0.2">
      <c r="N93" s="74"/>
    </row>
    <row r="94" spans="14:14" ht="12" customHeight="1" x14ac:dyDescent="0.2">
      <c r="N94" s="74"/>
    </row>
    <row r="95" spans="14:14" ht="12" customHeight="1" x14ac:dyDescent="0.2">
      <c r="N95" s="74"/>
    </row>
    <row r="96" spans="14:14" ht="12" customHeight="1" x14ac:dyDescent="0.2">
      <c r="N96" s="74"/>
    </row>
    <row r="97" spans="14:14" ht="12" customHeight="1" x14ac:dyDescent="0.2">
      <c r="N97" s="74"/>
    </row>
    <row r="98" spans="14:14" ht="12" customHeight="1" x14ac:dyDescent="0.2">
      <c r="N98" s="74"/>
    </row>
    <row r="99" spans="14:14" ht="12" customHeight="1" x14ac:dyDescent="0.2">
      <c r="N99" s="74"/>
    </row>
    <row r="100" spans="14:14" ht="12" customHeight="1" x14ac:dyDescent="0.2">
      <c r="N100" s="74"/>
    </row>
    <row r="101" spans="14:14" ht="12" customHeight="1" x14ac:dyDescent="0.2">
      <c r="N101" s="74"/>
    </row>
    <row r="102" spans="14:14" ht="12" customHeight="1" x14ac:dyDescent="0.2">
      <c r="N102" s="74"/>
    </row>
    <row r="103" spans="14:14" ht="12" customHeight="1" x14ac:dyDescent="0.2">
      <c r="N103" s="74"/>
    </row>
    <row r="104" spans="14:14" ht="12" customHeight="1" x14ac:dyDescent="0.2">
      <c r="N104" s="74"/>
    </row>
    <row r="105" spans="14:14" ht="12" customHeight="1" x14ac:dyDescent="0.2">
      <c r="N105" s="74"/>
    </row>
    <row r="106" spans="14:14" ht="12" customHeight="1" x14ac:dyDescent="0.2">
      <c r="N106" s="74"/>
    </row>
    <row r="107" spans="14:14" ht="12" customHeight="1" x14ac:dyDescent="0.2">
      <c r="N107" s="74"/>
    </row>
    <row r="108" spans="14:14" ht="12" customHeight="1" x14ac:dyDescent="0.2">
      <c r="N108" s="74"/>
    </row>
    <row r="109" spans="14:14" ht="12" customHeight="1" x14ac:dyDescent="0.2">
      <c r="N109" s="74"/>
    </row>
    <row r="110" spans="14:14" ht="12" customHeight="1" x14ac:dyDescent="0.2">
      <c r="N110" s="74"/>
    </row>
    <row r="111" spans="14:14" ht="12" customHeight="1" x14ac:dyDescent="0.2">
      <c r="N111" s="74"/>
    </row>
  </sheetData>
  <mergeCells count="5">
    <mergeCell ref="B1:D1"/>
    <mergeCell ref="E1:G1"/>
    <mergeCell ref="H1:J1"/>
    <mergeCell ref="K1:M1"/>
    <mergeCell ref="N1:P1"/>
  </mergeCells>
  <phoneticPr fontId="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154"/>
  <sheetViews>
    <sheetView workbookViewId="0">
      <pane xSplit="1" ySplit="8" topLeftCell="B9" activePane="bottomRight" state="frozen"/>
      <selection pane="topRight" activeCell="B1" sqref="B1"/>
      <selection pane="bottomLeft" activeCell="A11" sqref="A11"/>
      <selection pane="bottomRight"/>
    </sheetView>
  </sheetViews>
  <sheetFormatPr defaultColWidth="10.7109375" defaultRowHeight="12" customHeight="1" x14ac:dyDescent="0.2"/>
  <cols>
    <col min="1" max="1" width="10.7109375" style="82" customWidth="1"/>
    <col min="2" max="13" width="10.7109375" style="74" customWidth="1"/>
    <col min="14" max="14" width="10.7109375" style="9" customWidth="1"/>
    <col min="15" max="18" width="10.7109375" style="74" customWidth="1"/>
    <col min="19" max="19" width="10.7109375" style="9" customWidth="1"/>
    <col min="20" max="23" width="10.7109375" style="74" customWidth="1"/>
    <col min="24" max="24" width="10.7109375" style="9" customWidth="1"/>
    <col min="25" max="26" width="10.7109375" style="74" customWidth="1"/>
    <col min="27" max="16384" width="10.7109375" style="10"/>
  </cols>
  <sheetData>
    <row r="1" spans="1:233" ht="12" customHeight="1" x14ac:dyDescent="0.2">
      <c r="A1" s="96"/>
      <c r="B1" s="245" t="s">
        <v>11</v>
      </c>
      <c r="C1" s="246"/>
      <c r="D1" s="246"/>
      <c r="E1" s="246"/>
      <c r="F1" s="246"/>
      <c r="G1" s="245" t="s">
        <v>10</v>
      </c>
      <c r="H1" s="246"/>
      <c r="I1" s="246"/>
      <c r="J1" s="246"/>
      <c r="K1" s="246"/>
      <c r="L1" s="245" t="s">
        <v>9</v>
      </c>
      <c r="M1" s="246"/>
      <c r="N1" s="246"/>
      <c r="O1" s="246"/>
      <c r="P1" s="246"/>
      <c r="Q1" s="245" t="s">
        <v>6</v>
      </c>
      <c r="R1" s="246"/>
      <c r="S1" s="246"/>
      <c r="T1" s="246"/>
      <c r="U1" s="246"/>
      <c r="V1" s="245" t="s">
        <v>4</v>
      </c>
      <c r="W1" s="246"/>
      <c r="X1" s="246"/>
      <c r="Y1" s="246"/>
      <c r="Z1" s="246"/>
      <c r="AA1" s="68"/>
    </row>
    <row r="2" spans="1:233" s="69" customFormat="1" ht="12" customHeight="1" x14ac:dyDescent="0.2">
      <c r="A2" s="98" t="s">
        <v>664</v>
      </c>
      <c r="B2" s="66" t="s">
        <v>566</v>
      </c>
      <c r="C2" s="66" t="s">
        <v>170</v>
      </c>
      <c r="D2" s="66" t="s">
        <v>171</v>
      </c>
      <c r="E2" s="66" t="s">
        <v>172</v>
      </c>
      <c r="F2" s="66" t="s">
        <v>567</v>
      </c>
      <c r="G2" s="67" t="s">
        <v>568</v>
      </c>
      <c r="H2" s="66" t="s">
        <v>173</v>
      </c>
      <c r="I2" s="66" t="s">
        <v>174</v>
      </c>
      <c r="J2" s="66" t="s">
        <v>175</v>
      </c>
      <c r="K2" s="66" t="s">
        <v>569</v>
      </c>
      <c r="L2" s="67" t="s">
        <v>570</v>
      </c>
      <c r="M2" s="66" t="s">
        <v>176</v>
      </c>
      <c r="N2" s="66" t="s">
        <v>177</v>
      </c>
      <c r="O2" s="66" t="s">
        <v>178</v>
      </c>
      <c r="P2" s="66" t="s">
        <v>571</v>
      </c>
      <c r="Q2" s="67" t="s">
        <v>572</v>
      </c>
      <c r="R2" s="66" t="s">
        <v>179</v>
      </c>
      <c r="S2" s="66" t="s">
        <v>180</v>
      </c>
      <c r="T2" s="66" t="s">
        <v>181</v>
      </c>
      <c r="U2" s="66" t="s">
        <v>573</v>
      </c>
      <c r="V2" s="67" t="s">
        <v>574</v>
      </c>
      <c r="W2" s="66" t="s">
        <v>182</v>
      </c>
      <c r="X2" s="66" t="s">
        <v>183</v>
      </c>
      <c r="Y2" s="66" t="s">
        <v>184</v>
      </c>
      <c r="Z2" s="66" t="s">
        <v>575</v>
      </c>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row>
    <row r="3" spans="1:233" s="69" customFormat="1" ht="12" hidden="1" customHeight="1" x14ac:dyDescent="0.2">
      <c r="A3" s="70" t="s">
        <v>148</v>
      </c>
      <c r="B3" s="70"/>
      <c r="C3" s="70"/>
      <c r="D3" s="70"/>
      <c r="E3" s="70"/>
      <c r="F3" s="70"/>
      <c r="G3" s="70"/>
      <c r="H3" s="70"/>
      <c r="I3" s="70"/>
      <c r="J3" s="70"/>
      <c r="K3" s="70"/>
      <c r="L3" s="70"/>
      <c r="M3" s="70"/>
      <c r="N3" s="70"/>
      <c r="O3" s="70"/>
      <c r="P3" s="70"/>
      <c r="Q3" s="70"/>
      <c r="R3" s="70"/>
      <c r="S3" s="70"/>
      <c r="T3" s="70"/>
      <c r="U3" s="70"/>
      <c r="V3" s="70"/>
      <c r="W3" s="70"/>
      <c r="X3" s="70"/>
      <c r="Y3" s="70"/>
      <c r="Z3" s="70"/>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row>
    <row r="4" spans="1:233" s="69" customFormat="1" ht="12" customHeight="1" x14ac:dyDescent="0.2">
      <c r="A4" s="70" t="s">
        <v>30</v>
      </c>
      <c r="B4" s="70" t="s">
        <v>185</v>
      </c>
      <c r="C4" s="70" t="s">
        <v>150</v>
      </c>
      <c r="D4" s="70" t="s">
        <v>150</v>
      </c>
      <c r="E4" s="70" t="s">
        <v>150</v>
      </c>
      <c r="F4" s="70" t="s">
        <v>150</v>
      </c>
      <c r="G4" s="70" t="s">
        <v>185</v>
      </c>
      <c r="H4" s="70" t="s">
        <v>150</v>
      </c>
      <c r="I4" s="70" t="s">
        <v>150</v>
      </c>
      <c r="J4" s="70" t="s">
        <v>150</v>
      </c>
      <c r="K4" s="70" t="s">
        <v>150</v>
      </c>
      <c r="L4" s="70" t="s">
        <v>185</v>
      </c>
      <c r="M4" s="70" t="s">
        <v>150</v>
      </c>
      <c r="N4" s="70" t="s">
        <v>150</v>
      </c>
      <c r="O4" s="70" t="s">
        <v>150</v>
      </c>
      <c r="P4" s="70" t="s">
        <v>150</v>
      </c>
      <c r="Q4" s="70" t="s">
        <v>185</v>
      </c>
      <c r="R4" s="70" t="s">
        <v>150</v>
      </c>
      <c r="S4" s="70" t="s">
        <v>150</v>
      </c>
      <c r="T4" s="70" t="s">
        <v>150</v>
      </c>
      <c r="U4" s="70" t="s">
        <v>150</v>
      </c>
      <c r="V4" s="70" t="s">
        <v>185</v>
      </c>
      <c r="W4" s="70" t="s">
        <v>150</v>
      </c>
      <c r="X4" s="70" t="s">
        <v>150</v>
      </c>
      <c r="Y4" s="70" t="s">
        <v>150</v>
      </c>
      <c r="Z4" s="70" t="s">
        <v>150</v>
      </c>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row>
    <row r="5" spans="1:233" s="69" customFormat="1" ht="12" hidden="1" customHeight="1" x14ac:dyDescent="0.2">
      <c r="A5" s="70" t="s">
        <v>74</v>
      </c>
      <c r="B5" s="70" t="s">
        <v>152</v>
      </c>
      <c r="C5" s="70" t="s">
        <v>95</v>
      </c>
      <c r="D5" s="70" t="s">
        <v>95</v>
      </c>
      <c r="E5" s="70" t="s">
        <v>95</v>
      </c>
      <c r="F5" s="70" t="s">
        <v>95</v>
      </c>
      <c r="G5" s="70" t="s">
        <v>95</v>
      </c>
      <c r="H5" s="70" t="s">
        <v>95</v>
      </c>
      <c r="I5" s="70" t="s">
        <v>95</v>
      </c>
      <c r="J5" s="70" t="s">
        <v>95</v>
      </c>
      <c r="K5" s="70" t="s">
        <v>95</v>
      </c>
      <c r="L5" s="70" t="s">
        <v>95</v>
      </c>
      <c r="M5" s="70" t="s">
        <v>95</v>
      </c>
      <c r="N5" s="70" t="s">
        <v>95</v>
      </c>
      <c r="O5" s="70" t="s">
        <v>95</v>
      </c>
      <c r="P5" s="70" t="s">
        <v>95</v>
      </c>
      <c r="Q5" s="70" t="s">
        <v>95</v>
      </c>
      <c r="R5" s="70" t="s">
        <v>95</v>
      </c>
      <c r="S5" s="70" t="s">
        <v>95</v>
      </c>
      <c r="T5" s="70" t="s">
        <v>95</v>
      </c>
      <c r="U5" s="70" t="s">
        <v>95</v>
      </c>
      <c r="V5" s="70" t="s">
        <v>95</v>
      </c>
      <c r="W5" s="70" t="s">
        <v>95</v>
      </c>
      <c r="X5" s="70" t="s">
        <v>95</v>
      </c>
      <c r="Y5" s="70" t="s">
        <v>95</v>
      </c>
      <c r="Z5" s="70" t="s">
        <v>95</v>
      </c>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row>
    <row r="6" spans="1:233" s="69" customFormat="1" ht="12" hidden="1" customHeight="1" x14ac:dyDescent="0.2">
      <c r="A6" s="70" t="s">
        <v>76</v>
      </c>
      <c r="B6" s="70"/>
      <c r="C6" s="70"/>
      <c r="D6" s="70"/>
      <c r="E6" s="70"/>
      <c r="F6" s="70"/>
      <c r="G6" s="70"/>
      <c r="H6" s="70"/>
      <c r="I6" s="70"/>
      <c r="J6" s="70"/>
      <c r="K6" s="70"/>
      <c r="L6" s="70"/>
      <c r="M6" s="70"/>
      <c r="N6" s="70"/>
      <c r="O6" s="70"/>
      <c r="P6" s="70"/>
      <c r="Q6" s="70"/>
      <c r="R6" s="70"/>
      <c r="S6" s="70"/>
      <c r="T6" s="70"/>
      <c r="U6" s="70"/>
      <c r="V6" s="70"/>
      <c r="W6" s="70"/>
      <c r="X6" s="70"/>
      <c r="Y6" s="70"/>
      <c r="Z6" s="70"/>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row>
    <row r="7" spans="1:233" s="69" customFormat="1" ht="12" hidden="1" customHeight="1" x14ac:dyDescent="0.2">
      <c r="A7" s="70" t="s">
        <v>153</v>
      </c>
      <c r="B7" s="70" t="s">
        <v>96</v>
      </c>
      <c r="C7" s="70" t="s">
        <v>96</v>
      </c>
      <c r="D7" s="70" t="s">
        <v>96</v>
      </c>
      <c r="E7" s="70" t="s">
        <v>96</v>
      </c>
      <c r="F7" s="70" t="s">
        <v>96</v>
      </c>
      <c r="G7" s="70" t="s">
        <v>96</v>
      </c>
      <c r="H7" s="70" t="s">
        <v>96</v>
      </c>
      <c r="I7" s="70" t="s">
        <v>96</v>
      </c>
      <c r="J7" s="70" t="s">
        <v>96</v>
      </c>
      <c r="K7" s="70" t="s">
        <v>96</v>
      </c>
      <c r="L7" s="70" t="s">
        <v>96</v>
      </c>
      <c r="M7" s="70" t="s">
        <v>96</v>
      </c>
      <c r="N7" s="70" t="s">
        <v>96</v>
      </c>
      <c r="O7" s="70" t="s">
        <v>96</v>
      </c>
      <c r="P7" s="70" t="s">
        <v>96</v>
      </c>
      <c r="Q7" s="70" t="s">
        <v>96</v>
      </c>
      <c r="R7" s="70" t="s">
        <v>96</v>
      </c>
      <c r="S7" s="70" t="s">
        <v>96</v>
      </c>
      <c r="T7" s="70" t="s">
        <v>96</v>
      </c>
      <c r="U7" s="70" t="s">
        <v>96</v>
      </c>
      <c r="V7" s="70" t="s">
        <v>96</v>
      </c>
      <c r="W7" s="70" t="s">
        <v>96</v>
      </c>
      <c r="X7" s="70" t="s">
        <v>96</v>
      </c>
      <c r="Y7" s="70" t="s">
        <v>96</v>
      </c>
      <c r="Z7" s="70" t="s">
        <v>96</v>
      </c>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row>
    <row r="8" spans="1:233" s="69" customFormat="1" ht="12" hidden="1" customHeight="1" x14ac:dyDescent="0.2">
      <c r="A8" s="70" t="s">
        <v>154</v>
      </c>
      <c r="B8" s="70" t="s">
        <v>186</v>
      </c>
      <c r="C8" s="70" t="s">
        <v>187</v>
      </c>
      <c r="D8" s="70" t="s">
        <v>188</v>
      </c>
      <c r="E8" s="70" t="s">
        <v>189</v>
      </c>
      <c r="F8" s="70" t="s">
        <v>190</v>
      </c>
      <c r="G8" s="70" t="s">
        <v>191</v>
      </c>
      <c r="H8" s="70" t="s">
        <v>192</v>
      </c>
      <c r="I8" s="70" t="s">
        <v>193</v>
      </c>
      <c r="J8" s="70" t="s">
        <v>194</v>
      </c>
      <c r="K8" s="70" t="s">
        <v>195</v>
      </c>
      <c r="L8" s="70" t="s">
        <v>196</v>
      </c>
      <c r="M8" s="70" t="s">
        <v>197</v>
      </c>
      <c r="N8" s="70" t="s">
        <v>198</v>
      </c>
      <c r="O8" s="70" t="s">
        <v>199</v>
      </c>
      <c r="P8" s="70" t="s">
        <v>200</v>
      </c>
      <c r="Q8" s="70" t="s">
        <v>201</v>
      </c>
      <c r="R8" s="70" t="s">
        <v>202</v>
      </c>
      <c r="S8" s="70" t="s">
        <v>203</v>
      </c>
      <c r="T8" s="70" t="s">
        <v>204</v>
      </c>
      <c r="U8" s="70" t="s">
        <v>205</v>
      </c>
      <c r="V8" s="70" t="s">
        <v>206</v>
      </c>
      <c r="W8" s="70" t="s">
        <v>207</v>
      </c>
      <c r="X8" s="70" t="s">
        <v>208</v>
      </c>
      <c r="Y8" s="70" t="s">
        <v>209</v>
      </c>
      <c r="Z8" s="70" t="s">
        <v>210</v>
      </c>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row>
    <row r="9" spans="1:233" ht="12" customHeight="1" x14ac:dyDescent="0.2">
      <c r="A9" s="82">
        <v>34789</v>
      </c>
      <c r="B9" s="73">
        <v>72</v>
      </c>
      <c r="C9" s="73">
        <v>55</v>
      </c>
      <c r="D9" s="73">
        <v>47</v>
      </c>
      <c r="E9" s="73">
        <v>54</v>
      </c>
      <c r="F9" s="73">
        <v>76</v>
      </c>
      <c r="G9" s="73"/>
      <c r="H9" s="73">
        <v>-9</v>
      </c>
      <c r="I9" s="73">
        <v>-18</v>
      </c>
      <c r="J9" s="73">
        <v>-8</v>
      </c>
      <c r="K9" s="73"/>
      <c r="L9" s="73">
        <v>27</v>
      </c>
      <c r="M9" s="73">
        <v>12</v>
      </c>
      <c r="N9" s="73">
        <v>36</v>
      </c>
      <c r="O9" s="73">
        <v>43</v>
      </c>
      <c r="P9" s="73">
        <v>30</v>
      </c>
      <c r="Q9" s="73"/>
      <c r="R9" s="73"/>
      <c r="S9" s="73"/>
      <c r="T9" s="73"/>
      <c r="U9" s="73"/>
      <c r="V9" s="73"/>
      <c r="W9" s="73"/>
      <c r="X9" s="73"/>
      <c r="Y9" s="73"/>
      <c r="Z9" s="73"/>
    </row>
    <row r="10" spans="1:233" ht="12" customHeight="1" x14ac:dyDescent="0.2">
      <c r="A10" s="82">
        <v>34880</v>
      </c>
      <c r="B10" s="73">
        <v>67</v>
      </c>
      <c r="C10" s="73">
        <v>50</v>
      </c>
      <c r="D10" s="73">
        <v>24</v>
      </c>
      <c r="E10" s="73">
        <v>43</v>
      </c>
      <c r="F10" s="73">
        <v>55</v>
      </c>
      <c r="G10" s="73">
        <v>72</v>
      </c>
      <c r="H10" s="73">
        <v>36</v>
      </c>
      <c r="I10" s="73">
        <v>-12</v>
      </c>
      <c r="J10" s="73">
        <v>48</v>
      </c>
      <c r="K10" s="73">
        <v>46</v>
      </c>
      <c r="L10" s="73">
        <v>74</v>
      </c>
      <c r="M10" s="73">
        <v>82</v>
      </c>
      <c r="N10" s="73">
        <v>61</v>
      </c>
      <c r="O10" s="73">
        <v>87</v>
      </c>
      <c r="P10" s="73">
        <v>68</v>
      </c>
      <c r="Q10" s="73">
        <v>68</v>
      </c>
      <c r="R10" s="73">
        <v>50</v>
      </c>
      <c r="S10" s="73">
        <v>30</v>
      </c>
      <c r="T10" s="73">
        <v>42</v>
      </c>
      <c r="U10" s="73">
        <v>47</v>
      </c>
      <c r="V10" s="73">
        <v>71</v>
      </c>
      <c r="W10" s="73">
        <v>53</v>
      </c>
      <c r="X10" s="73">
        <v>32</v>
      </c>
      <c r="Y10" s="73">
        <v>48</v>
      </c>
      <c r="Z10" s="73">
        <v>46</v>
      </c>
    </row>
    <row r="11" spans="1:233" ht="12" customHeight="1" x14ac:dyDescent="0.2">
      <c r="A11" s="82">
        <v>34972</v>
      </c>
      <c r="B11" s="73">
        <v>63</v>
      </c>
      <c r="C11" s="73">
        <v>46</v>
      </c>
      <c r="D11" s="73">
        <v>15</v>
      </c>
      <c r="E11" s="73">
        <v>33</v>
      </c>
      <c r="F11" s="73">
        <v>72</v>
      </c>
      <c r="G11" s="73">
        <v>81</v>
      </c>
      <c r="H11" s="73">
        <v>38</v>
      </c>
      <c r="I11" s="73">
        <v>35</v>
      </c>
      <c r="J11" s="73">
        <v>45</v>
      </c>
      <c r="K11" s="73">
        <v>48</v>
      </c>
      <c r="L11" s="73">
        <v>76</v>
      </c>
      <c r="M11" s="73">
        <v>60</v>
      </c>
      <c r="N11" s="73">
        <v>40</v>
      </c>
      <c r="O11" s="73">
        <v>60</v>
      </c>
      <c r="P11" s="73">
        <v>92</v>
      </c>
      <c r="Q11" s="73">
        <v>52</v>
      </c>
      <c r="R11" s="73">
        <v>33</v>
      </c>
      <c r="S11" s="73">
        <v>5</v>
      </c>
      <c r="T11" s="73">
        <v>8</v>
      </c>
      <c r="U11" s="73">
        <v>52</v>
      </c>
      <c r="V11" s="73">
        <v>61</v>
      </c>
      <c r="W11" s="73">
        <v>43</v>
      </c>
      <c r="X11" s="73">
        <v>4</v>
      </c>
      <c r="Y11" s="73">
        <v>31</v>
      </c>
      <c r="Z11" s="73">
        <v>59</v>
      </c>
    </row>
    <row r="12" spans="1:233" ht="12" customHeight="1" x14ac:dyDescent="0.2">
      <c r="A12" s="82">
        <v>35064</v>
      </c>
      <c r="B12" s="73">
        <v>78</v>
      </c>
      <c r="C12" s="73">
        <v>30</v>
      </c>
      <c r="D12" s="73">
        <v>13</v>
      </c>
      <c r="E12" s="73">
        <v>29</v>
      </c>
      <c r="F12" s="73">
        <v>48</v>
      </c>
      <c r="G12" s="73">
        <v>70</v>
      </c>
      <c r="H12" s="73">
        <v>40</v>
      </c>
      <c r="I12" s="73">
        <v>12</v>
      </c>
      <c r="J12" s="73">
        <v>41</v>
      </c>
      <c r="K12" s="73">
        <v>52</v>
      </c>
      <c r="L12" s="73">
        <v>59</v>
      </c>
      <c r="M12" s="73">
        <v>17</v>
      </c>
      <c r="N12" s="73">
        <v>-29</v>
      </c>
      <c r="O12" s="73">
        <v>28</v>
      </c>
      <c r="P12" s="73">
        <v>53</v>
      </c>
      <c r="Q12" s="73">
        <v>62</v>
      </c>
      <c r="R12" s="73">
        <v>12</v>
      </c>
      <c r="S12" s="73">
        <v>3</v>
      </c>
      <c r="T12" s="73">
        <v>9</v>
      </c>
      <c r="U12" s="73">
        <v>29</v>
      </c>
      <c r="V12" s="73">
        <v>77</v>
      </c>
      <c r="W12" s="73">
        <v>43</v>
      </c>
      <c r="X12" s="73">
        <v>24</v>
      </c>
      <c r="Y12" s="73">
        <v>36</v>
      </c>
      <c r="Z12" s="73">
        <v>21</v>
      </c>
    </row>
    <row r="13" spans="1:233" ht="12" customHeight="1" x14ac:dyDescent="0.2">
      <c r="A13" s="82" t="s">
        <v>675</v>
      </c>
      <c r="B13" s="73"/>
      <c r="C13" s="73"/>
      <c r="D13" s="73"/>
      <c r="E13" s="73"/>
      <c r="F13" s="73"/>
      <c r="G13" s="73"/>
      <c r="H13" s="73"/>
      <c r="I13" s="73"/>
      <c r="J13" s="73"/>
      <c r="K13" s="73"/>
      <c r="L13" s="73"/>
      <c r="M13" s="73"/>
      <c r="N13" s="73"/>
      <c r="O13" s="73"/>
      <c r="P13" s="73"/>
      <c r="Q13" s="73"/>
      <c r="R13" s="73"/>
      <c r="S13" s="73"/>
      <c r="T13" s="73"/>
      <c r="U13" s="73"/>
      <c r="V13" s="73"/>
      <c r="W13" s="73"/>
      <c r="X13" s="73"/>
      <c r="Y13" s="73"/>
      <c r="Z13" s="73"/>
    </row>
    <row r="14" spans="1:233" ht="12" customHeight="1" x14ac:dyDescent="0.2">
      <c r="A14" s="82">
        <v>41364</v>
      </c>
      <c r="B14" s="73">
        <v>42</v>
      </c>
      <c r="C14" s="73">
        <v>17</v>
      </c>
      <c r="D14" s="73">
        <v>7</v>
      </c>
      <c r="E14" s="73">
        <v>20</v>
      </c>
      <c r="F14" s="73">
        <v>47</v>
      </c>
      <c r="G14" s="73">
        <v>33</v>
      </c>
      <c r="H14" s="73">
        <v>6</v>
      </c>
      <c r="I14" s="73">
        <v>14</v>
      </c>
      <c r="J14" s="73">
        <v>6</v>
      </c>
      <c r="K14" s="73">
        <v>80</v>
      </c>
      <c r="L14" s="73">
        <v>24</v>
      </c>
      <c r="M14" s="73">
        <v>-39</v>
      </c>
      <c r="N14" s="73">
        <v>-58</v>
      </c>
      <c r="O14" s="73">
        <v>-22</v>
      </c>
      <c r="P14" s="73">
        <v>41</v>
      </c>
      <c r="Q14" s="73">
        <v>68</v>
      </c>
      <c r="R14" s="73">
        <v>7</v>
      </c>
      <c r="S14" s="73">
        <v>31</v>
      </c>
      <c r="T14" s="73">
        <v>15</v>
      </c>
      <c r="U14" s="73">
        <v>76</v>
      </c>
      <c r="V14" s="73">
        <v>45</v>
      </c>
      <c r="W14" s="73">
        <v>21</v>
      </c>
      <c r="X14" s="73">
        <v>-7</v>
      </c>
      <c r="Y14" s="73">
        <v>29</v>
      </c>
      <c r="Z14" s="73">
        <v>45</v>
      </c>
    </row>
    <row r="15" spans="1:233" ht="12" customHeight="1" x14ac:dyDescent="0.2">
      <c r="A15" s="82">
        <v>41455</v>
      </c>
      <c r="B15" s="73">
        <v>34</v>
      </c>
      <c r="C15" s="73">
        <v>12</v>
      </c>
      <c r="D15" s="73">
        <v>-3</v>
      </c>
      <c r="E15" s="73">
        <v>10</v>
      </c>
      <c r="F15" s="73">
        <v>29</v>
      </c>
      <c r="G15" s="73">
        <v>38</v>
      </c>
      <c r="H15" s="73">
        <v>-16</v>
      </c>
      <c r="I15" s="73">
        <v>-16</v>
      </c>
      <c r="J15" s="73">
        <v>24</v>
      </c>
      <c r="K15" s="73">
        <v>16</v>
      </c>
      <c r="L15" s="73">
        <v>15</v>
      </c>
      <c r="M15" s="73">
        <v>-60</v>
      </c>
      <c r="N15" s="73">
        <v>-86</v>
      </c>
      <c r="O15" s="73">
        <v>-2</v>
      </c>
      <c r="P15" s="73">
        <v>75</v>
      </c>
      <c r="Q15" s="73">
        <v>26</v>
      </c>
      <c r="R15" s="73">
        <v>-3</v>
      </c>
      <c r="S15" s="73">
        <v>-7</v>
      </c>
      <c r="T15" s="73">
        <v>2</v>
      </c>
      <c r="U15" s="73">
        <v>28</v>
      </c>
      <c r="V15" s="73">
        <v>40</v>
      </c>
      <c r="W15" s="73">
        <v>36</v>
      </c>
      <c r="X15" s="73">
        <v>7</v>
      </c>
      <c r="Y15" s="73">
        <v>21</v>
      </c>
      <c r="Z15" s="73">
        <v>27</v>
      </c>
    </row>
    <row r="16" spans="1:233" ht="12" customHeight="1" x14ac:dyDescent="0.2">
      <c r="A16" s="82">
        <v>41547</v>
      </c>
      <c r="B16" s="73">
        <v>37</v>
      </c>
      <c r="C16" s="73">
        <v>21</v>
      </c>
      <c r="D16" s="73">
        <v>-5</v>
      </c>
      <c r="E16" s="73">
        <v>14</v>
      </c>
      <c r="F16" s="73">
        <v>52</v>
      </c>
      <c r="G16" s="73">
        <v>40</v>
      </c>
      <c r="H16" s="73">
        <v>9</v>
      </c>
      <c r="I16" s="73">
        <v>-18</v>
      </c>
      <c r="J16" s="73">
        <v>11</v>
      </c>
      <c r="K16" s="73">
        <v>80</v>
      </c>
      <c r="L16" s="73">
        <v>3</v>
      </c>
      <c r="M16" s="73">
        <v>-71</v>
      </c>
      <c r="N16" s="73">
        <v>-64</v>
      </c>
      <c r="O16" s="73">
        <v>71</v>
      </c>
      <c r="P16" s="73">
        <v>71</v>
      </c>
      <c r="Q16" s="73">
        <v>65</v>
      </c>
      <c r="R16" s="73">
        <v>36</v>
      </c>
      <c r="S16" s="73">
        <v>18</v>
      </c>
      <c r="T16" s="73">
        <v>29</v>
      </c>
      <c r="U16" s="73">
        <v>55</v>
      </c>
      <c r="V16" s="73">
        <v>31</v>
      </c>
      <c r="W16" s="73">
        <v>32</v>
      </c>
      <c r="X16" s="73">
        <v>-6</v>
      </c>
      <c r="Y16" s="73">
        <v>16</v>
      </c>
      <c r="Z16" s="73">
        <v>26</v>
      </c>
    </row>
    <row r="17" spans="1:26" ht="12" customHeight="1" x14ac:dyDescent="0.2">
      <c r="A17" s="82">
        <v>41639</v>
      </c>
      <c r="B17" s="73">
        <v>36</v>
      </c>
      <c r="C17" s="73">
        <v>23</v>
      </c>
      <c r="D17" s="73">
        <v>10</v>
      </c>
      <c r="E17" s="73">
        <v>19</v>
      </c>
      <c r="F17" s="73">
        <v>39</v>
      </c>
      <c r="G17" s="73">
        <v>38</v>
      </c>
      <c r="H17" s="73">
        <v>26</v>
      </c>
      <c r="I17" s="73">
        <v>7</v>
      </c>
      <c r="J17" s="73">
        <v>38</v>
      </c>
      <c r="K17" s="73">
        <v>50</v>
      </c>
      <c r="L17" s="73">
        <v>3</v>
      </c>
      <c r="M17" s="73">
        <v>56</v>
      </c>
      <c r="N17" s="73">
        <v>68</v>
      </c>
      <c r="O17" s="73">
        <v>-17</v>
      </c>
      <c r="P17" s="73">
        <v>77</v>
      </c>
      <c r="Q17" s="73">
        <v>53</v>
      </c>
      <c r="R17" s="73">
        <v>40</v>
      </c>
      <c r="S17" s="73">
        <v>42</v>
      </c>
      <c r="T17" s="73">
        <v>12</v>
      </c>
      <c r="U17" s="73">
        <v>43</v>
      </c>
      <c r="V17" s="73">
        <v>29</v>
      </c>
      <c r="W17" s="73">
        <v>13</v>
      </c>
      <c r="X17" s="73">
        <v>-10</v>
      </c>
      <c r="Y17" s="73">
        <v>16</v>
      </c>
      <c r="Z17" s="73">
        <v>7</v>
      </c>
    </row>
    <row r="18" spans="1:26" ht="12" customHeight="1" x14ac:dyDescent="0.2">
      <c r="A18" s="82">
        <v>41729</v>
      </c>
      <c r="B18" s="73">
        <v>41</v>
      </c>
      <c r="C18" s="73">
        <v>15</v>
      </c>
      <c r="D18" s="73">
        <v>36</v>
      </c>
      <c r="E18" s="73">
        <v>-2</v>
      </c>
      <c r="F18" s="73">
        <v>62</v>
      </c>
      <c r="G18" s="73">
        <v>46</v>
      </c>
      <c r="H18" s="73">
        <v>5</v>
      </c>
      <c r="I18" s="73">
        <v>26</v>
      </c>
      <c r="J18" s="73">
        <v>18</v>
      </c>
      <c r="K18" s="73">
        <v>63</v>
      </c>
      <c r="L18" s="73">
        <v>2</v>
      </c>
      <c r="M18" s="73">
        <v>-67</v>
      </c>
      <c r="N18" s="73">
        <v>-94</v>
      </c>
      <c r="O18" s="73">
        <v>-88</v>
      </c>
      <c r="P18" s="73">
        <v>91</v>
      </c>
      <c r="Q18" s="73">
        <v>68</v>
      </c>
      <c r="R18" s="73">
        <v>53</v>
      </c>
      <c r="S18" s="73">
        <v>63</v>
      </c>
      <c r="T18" s="73">
        <v>27</v>
      </c>
      <c r="U18" s="73">
        <v>50</v>
      </c>
      <c r="V18" s="73">
        <v>30</v>
      </c>
      <c r="W18" s="73">
        <v>-3</v>
      </c>
      <c r="X18" s="73">
        <v>54</v>
      </c>
      <c r="Y18" s="73">
        <v>-36</v>
      </c>
      <c r="Z18" s="73">
        <v>10</v>
      </c>
    </row>
    <row r="19" spans="1:26" ht="12" customHeight="1" x14ac:dyDescent="0.2">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spans="1:26" ht="12" customHeight="1" x14ac:dyDescent="0.2">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spans="1:26" ht="12" customHeight="1" x14ac:dyDescent="0.2">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spans="1:26" ht="12" customHeight="1" x14ac:dyDescent="0.2">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ht="12" customHeight="1" x14ac:dyDescent="0.2">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spans="1:26" ht="12" customHeight="1" x14ac:dyDescent="0.2">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ht="12" customHeight="1" x14ac:dyDescent="0.2">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ht="12" customHeight="1" x14ac:dyDescent="0.2">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spans="1:26" ht="12" customHeight="1" x14ac:dyDescent="0.2">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spans="1:26" ht="12" customHeight="1" x14ac:dyDescent="0.2">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ht="12" customHeight="1" x14ac:dyDescent="0.2">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ht="12" customHeight="1" x14ac:dyDescent="0.2">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ht="12" customHeight="1" x14ac:dyDescent="0.2">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ht="12" customHeight="1" x14ac:dyDescent="0.2">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2:26" ht="12" customHeight="1" x14ac:dyDescent="0.2">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2:26" ht="12" customHeight="1" x14ac:dyDescent="0.2">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2:26" ht="12" customHeight="1" x14ac:dyDescent="0.2">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2:26" ht="12" customHeight="1" x14ac:dyDescent="0.2">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2:26" ht="12" customHeight="1" x14ac:dyDescent="0.2">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2:26" ht="12" customHeight="1" x14ac:dyDescent="0.2">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2:26" ht="12" customHeight="1" x14ac:dyDescent="0.2">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2:26" ht="12" customHeight="1" x14ac:dyDescent="0.2">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2:26" ht="12" customHeight="1" x14ac:dyDescent="0.2">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2:26" ht="12" customHeight="1" x14ac:dyDescent="0.2">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2:26" ht="12" customHeight="1" x14ac:dyDescent="0.2">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2:26" ht="12" customHeight="1" x14ac:dyDescent="0.2">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2:26" ht="12" customHeight="1" x14ac:dyDescent="0.2">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2:26" ht="12" customHeight="1" x14ac:dyDescent="0.2">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2:26" ht="12" customHeight="1" x14ac:dyDescent="0.2">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2:26" ht="12" customHeight="1" x14ac:dyDescent="0.2">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2:26" ht="12" customHeight="1" x14ac:dyDescent="0.2">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2:26" ht="12" customHeight="1" x14ac:dyDescent="0.2">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2:26" ht="12" customHeight="1" x14ac:dyDescent="0.2">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2:26" ht="12" customHeight="1" x14ac:dyDescent="0.2">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2:26" ht="12" customHeight="1" x14ac:dyDescent="0.2">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2:26" ht="12" customHeight="1" x14ac:dyDescent="0.2">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2:26" ht="12" customHeight="1" x14ac:dyDescent="0.2">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2:26" ht="12" customHeight="1" x14ac:dyDescent="0.2">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2:26" ht="12" customHeight="1" x14ac:dyDescent="0.2">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2:26" ht="12" customHeight="1" x14ac:dyDescent="0.2">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2:26" ht="12" customHeight="1" x14ac:dyDescent="0.2">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2:26" ht="12" customHeight="1" x14ac:dyDescent="0.2">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2:26" ht="12" customHeight="1" x14ac:dyDescent="0.2">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2:26" ht="12" customHeight="1" x14ac:dyDescent="0.2">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2:26" ht="12" customHeight="1" x14ac:dyDescent="0.2">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2:26" ht="12"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2:26" ht="12"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2:26" ht="12"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2:26" ht="12"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2:26" ht="12"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2:26" ht="12"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2:26" ht="12"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2:26" ht="12"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2:26" ht="12" customHeight="1" x14ac:dyDescent="0.2">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2:26" ht="12" customHeight="1" x14ac:dyDescent="0.2">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2:26" ht="12" customHeight="1" x14ac:dyDescent="0.2">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2:26" ht="12" customHeight="1" x14ac:dyDescent="0.2">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2:26" ht="12" customHeight="1" x14ac:dyDescent="0.2">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2:26" ht="12" customHeight="1" x14ac:dyDescent="0.2">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2:26" ht="12" customHeight="1" x14ac:dyDescent="0.2">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2:26" ht="12" customHeight="1" x14ac:dyDescent="0.2">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2:26" ht="12" customHeight="1" x14ac:dyDescent="0.2">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2:26" ht="12" customHeight="1" x14ac:dyDescent="0.2">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2:26" ht="12" customHeight="1" x14ac:dyDescent="0.2">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2:26" ht="12" customHeight="1" x14ac:dyDescent="0.2">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2:26" ht="12" customHeight="1" x14ac:dyDescent="0.2">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2:26" ht="12" customHeight="1"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2:26" ht="12" customHeight="1" x14ac:dyDescent="0.2">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2:26" ht="12" customHeight="1" x14ac:dyDescent="0.2">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2:26" ht="12" customHeight="1" x14ac:dyDescent="0.2">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2:26" ht="12" customHeight="1" x14ac:dyDescent="0.2">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2:26" ht="12" customHeight="1" x14ac:dyDescent="0.2">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2:26" ht="12" customHeight="1" x14ac:dyDescent="0.2">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2:26" ht="12" customHeight="1" x14ac:dyDescent="0.2">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2:26" ht="12" customHeight="1" x14ac:dyDescent="0.2">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2:26" ht="12" customHeight="1" x14ac:dyDescent="0.2">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2:26" ht="12" customHeight="1" x14ac:dyDescent="0.2">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2:26" ht="12" customHeight="1" x14ac:dyDescent="0.2">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2:26" ht="12" customHeight="1" x14ac:dyDescent="0.2">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2:26" ht="12" customHeight="1" x14ac:dyDescent="0.2">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2:26" ht="12" customHeight="1" x14ac:dyDescent="0.2">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2:26" ht="12" customHeight="1" x14ac:dyDescent="0.2">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2:26" ht="12" customHeight="1" x14ac:dyDescent="0.2">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2:26" ht="12" customHeight="1" x14ac:dyDescent="0.2">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2:26" ht="12" customHeight="1" x14ac:dyDescent="0.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2:26" ht="12" customHeight="1" x14ac:dyDescent="0.2">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2:26" ht="12" customHeight="1" x14ac:dyDescent="0.2">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2:26" ht="12" customHeight="1" x14ac:dyDescent="0.2">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2:26" ht="12" customHeight="1" x14ac:dyDescent="0.2">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2:26" ht="12" customHeight="1" x14ac:dyDescent="0.2">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2:26" ht="12" customHeight="1" x14ac:dyDescent="0.2">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2:26" ht="12" customHeight="1" x14ac:dyDescent="0.2">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2:26" ht="12" customHeight="1" x14ac:dyDescent="0.2">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2:26" ht="12" customHeight="1" x14ac:dyDescent="0.2">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2:26" ht="12" customHeight="1" x14ac:dyDescent="0.2">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2:26" ht="12" customHeight="1" x14ac:dyDescent="0.2">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2:26" ht="12" customHeight="1" x14ac:dyDescent="0.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2:26" ht="12" customHeight="1" x14ac:dyDescent="0.2">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2:26" ht="12" customHeight="1" x14ac:dyDescent="0.2">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2:26" ht="12" customHeight="1" x14ac:dyDescent="0.2">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2:26" ht="12" customHeight="1" x14ac:dyDescent="0.2">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2:26" ht="12" customHeight="1" x14ac:dyDescent="0.2">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2:26" ht="12" customHeight="1" x14ac:dyDescent="0.2">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2:26" ht="12" customHeight="1" x14ac:dyDescent="0.2">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2:26" ht="12" customHeight="1" x14ac:dyDescent="0.2">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2:26" ht="12" customHeight="1" x14ac:dyDescent="0.2">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2:26" ht="12" customHeight="1" x14ac:dyDescent="0.2">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2:26" ht="12" customHeight="1" x14ac:dyDescent="0.2">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2:26" ht="12" customHeight="1" x14ac:dyDescent="0.2">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2:26" ht="12" customHeight="1" x14ac:dyDescent="0.2">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2:26" ht="12" customHeight="1" x14ac:dyDescent="0.2">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2:26" ht="12" customHeight="1" x14ac:dyDescent="0.2">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2:26" ht="12" customHeight="1" x14ac:dyDescent="0.2">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2:26" ht="12" customHeight="1" x14ac:dyDescent="0.2">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2:26" ht="12" customHeight="1" x14ac:dyDescent="0.2">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2:26" ht="12" customHeight="1" x14ac:dyDescent="0.2">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2:26" ht="12" customHeight="1" x14ac:dyDescent="0.2">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2:26" ht="12" customHeight="1" x14ac:dyDescent="0.2">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2:26" ht="12" customHeight="1" x14ac:dyDescent="0.2">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2:26" ht="12" customHeight="1" x14ac:dyDescent="0.2">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2:26" ht="12" customHeight="1" x14ac:dyDescent="0.2">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2:26" ht="12" customHeight="1" x14ac:dyDescent="0.2">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2:26" ht="12" customHeight="1" x14ac:dyDescent="0.2">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2:26" ht="12" customHeight="1" x14ac:dyDescent="0.2">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2:26" ht="12" customHeight="1" x14ac:dyDescent="0.2">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2:26" ht="12" customHeight="1" x14ac:dyDescent="0.2">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2:26" ht="12" customHeight="1" x14ac:dyDescent="0.2">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2:26" ht="12" customHeight="1" x14ac:dyDescent="0.2">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2:26" ht="12" customHeight="1" x14ac:dyDescent="0.2">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2:26" ht="12" customHeight="1" x14ac:dyDescent="0.2">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2:26" ht="12" customHeight="1" x14ac:dyDescent="0.2">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2:26" ht="12" customHeight="1" x14ac:dyDescent="0.2">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2:26" ht="12" customHeight="1" x14ac:dyDescent="0.2">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2:26" ht="12" customHeight="1" x14ac:dyDescent="0.2">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2:26" ht="12" customHeight="1" x14ac:dyDescent="0.2">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2:26" ht="12" customHeight="1" x14ac:dyDescent="0.2">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sheetData>
  <mergeCells count="5">
    <mergeCell ref="B1:F1"/>
    <mergeCell ref="G1:K1"/>
    <mergeCell ref="L1:P1"/>
    <mergeCell ref="Q1:U1"/>
    <mergeCell ref="V1:Z1"/>
  </mergeCells>
  <phoneticPr fontId="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173"/>
  <sheetViews>
    <sheetView workbookViewId="0">
      <pane xSplit="1" ySplit="8" topLeftCell="B9"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82" customWidth="1"/>
    <col min="2" max="13" width="10.7109375" style="85" customWidth="1"/>
    <col min="14" max="14" width="10.7109375" style="86" customWidth="1"/>
    <col min="15" max="16" width="10.7109375" style="85" customWidth="1"/>
    <col min="17" max="16384" width="10.7109375" style="68"/>
  </cols>
  <sheetData>
    <row r="1" spans="1:233" s="87" customFormat="1" ht="12" customHeight="1" x14ac:dyDescent="0.2">
      <c r="A1" s="99"/>
      <c r="B1" s="246" t="s">
        <v>11</v>
      </c>
      <c r="C1" s="246"/>
      <c r="D1" s="247"/>
      <c r="E1" s="246" t="s">
        <v>10</v>
      </c>
      <c r="F1" s="246"/>
      <c r="G1" s="247"/>
      <c r="H1" s="246" t="s">
        <v>9</v>
      </c>
      <c r="I1" s="246"/>
      <c r="J1" s="247"/>
      <c r="K1" s="246" t="s">
        <v>6</v>
      </c>
      <c r="L1" s="246"/>
      <c r="M1" s="247"/>
      <c r="N1" s="246" t="s">
        <v>4</v>
      </c>
      <c r="O1" s="246"/>
      <c r="P1" s="246"/>
    </row>
    <row r="2" spans="1:233" s="88" customFormat="1" ht="12" customHeight="1" x14ac:dyDescent="0.2">
      <c r="A2" s="98" t="s">
        <v>665</v>
      </c>
      <c r="B2" s="66" t="s">
        <v>576</v>
      </c>
      <c r="C2" s="66" t="s">
        <v>577</v>
      </c>
      <c r="D2" s="71" t="s">
        <v>578</v>
      </c>
      <c r="E2" s="66" t="s">
        <v>579</v>
      </c>
      <c r="F2" s="66" t="s">
        <v>580</v>
      </c>
      <c r="G2" s="71" t="s">
        <v>581</v>
      </c>
      <c r="H2" s="66" t="s">
        <v>582</v>
      </c>
      <c r="I2" s="66" t="s">
        <v>583</v>
      </c>
      <c r="J2" s="71" t="s">
        <v>584</v>
      </c>
      <c r="K2" s="66" t="s">
        <v>585</v>
      </c>
      <c r="L2" s="66" t="s">
        <v>586</v>
      </c>
      <c r="M2" s="71" t="s">
        <v>587</v>
      </c>
      <c r="N2" s="66" t="s">
        <v>588</v>
      </c>
      <c r="O2" s="66" t="s">
        <v>589</v>
      </c>
      <c r="P2" s="66" t="s">
        <v>590</v>
      </c>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row>
    <row r="3" spans="1:233" s="88" customFormat="1" ht="12" hidden="1" customHeight="1" x14ac:dyDescent="0.2">
      <c r="A3" s="76" t="s">
        <v>148</v>
      </c>
      <c r="B3" s="76"/>
      <c r="C3" s="76"/>
      <c r="D3" s="76"/>
      <c r="E3" s="76"/>
      <c r="F3" s="76"/>
      <c r="G3" s="76"/>
      <c r="H3" s="76"/>
      <c r="I3" s="76"/>
      <c r="J3" s="76"/>
      <c r="K3" s="76"/>
      <c r="L3" s="76"/>
      <c r="M3" s="76"/>
      <c r="N3" s="76"/>
      <c r="O3" s="76"/>
      <c r="P3" s="76"/>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row>
    <row r="4" spans="1:233" s="177" customFormat="1" ht="12" customHeight="1" x14ac:dyDescent="0.2">
      <c r="A4" s="76" t="s">
        <v>30</v>
      </c>
      <c r="B4" s="75" t="s">
        <v>354</v>
      </c>
      <c r="C4" s="75" t="s">
        <v>354</v>
      </c>
      <c r="D4" s="75" t="s">
        <v>354</v>
      </c>
      <c r="E4" s="75" t="s">
        <v>354</v>
      </c>
      <c r="F4" s="75" t="s">
        <v>354</v>
      </c>
      <c r="G4" s="75" t="s">
        <v>354</v>
      </c>
      <c r="H4" s="75" t="s">
        <v>354</v>
      </c>
      <c r="I4" s="75" t="s">
        <v>354</v>
      </c>
      <c r="J4" s="75" t="s">
        <v>354</v>
      </c>
      <c r="K4" s="75" t="s">
        <v>354</v>
      </c>
      <c r="L4" s="75" t="s">
        <v>354</v>
      </c>
      <c r="M4" s="75" t="s">
        <v>354</v>
      </c>
      <c r="N4" s="75" t="s">
        <v>354</v>
      </c>
      <c r="O4" s="75" t="s">
        <v>354</v>
      </c>
      <c r="P4" s="75" t="s">
        <v>354</v>
      </c>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6"/>
      <c r="CN4" s="176"/>
      <c r="CO4" s="176"/>
      <c r="CP4" s="176"/>
      <c r="CQ4" s="176"/>
      <c r="CR4" s="176"/>
      <c r="CS4" s="176"/>
      <c r="CT4" s="176"/>
      <c r="CU4" s="176"/>
      <c r="CV4" s="176"/>
      <c r="CW4" s="176"/>
      <c r="CX4" s="176"/>
      <c r="CY4" s="176"/>
      <c r="CZ4" s="176"/>
      <c r="DA4" s="176"/>
      <c r="DB4" s="176"/>
      <c r="DC4" s="176"/>
      <c r="DD4" s="176"/>
      <c r="DE4" s="176"/>
      <c r="DF4" s="176"/>
      <c r="DG4" s="176"/>
      <c r="DH4" s="176"/>
      <c r="DI4" s="176"/>
      <c r="DJ4" s="176"/>
      <c r="DK4" s="176"/>
      <c r="DL4" s="176"/>
      <c r="DM4" s="176"/>
      <c r="DN4" s="176"/>
      <c r="DO4" s="176"/>
      <c r="DP4" s="176"/>
      <c r="DQ4" s="176"/>
      <c r="DR4" s="176"/>
      <c r="DS4" s="176"/>
      <c r="DT4" s="176"/>
      <c r="DU4" s="176"/>
      <c r="DV4" s="176"/>
      <c r="DW4" s="176"/>
      <c r="DX4" s="176"/>
      <c r="DY4" s="176"/>
      <c r="DZ4" s="176"/>
      <c r="EA4" s="176"/>
      <c r="EB4" s="176"/>
      <c r="EC4" s="176"/>
      <c r="ED4" s="176"/>
      <c r="EE4" s="176"/>
      <c r="EF4" s="176"/>
      <c r="EG4" s="176"/>
      <c r="EH4" s="176"/>
      <c r="EI4" s="176"/>
      <c r="EJ4" s="176"/>
      <c r="EK4" s="176"/>
      <c r="EL4" s="176"/>
      <c r="EM4" s="176"/>
      <c r="EN4" s="176"/>
      <c r="EO4" s="176"/>
      <c r="EP4" s="176"/>
      <c r="EQ4" s="176"/>
      <c r="ER4" s="176"/>
      <c r="ES4" s="176"/>
      <c r="ET4" s="176"/>
      <c r="EU4" s="176"/>
      <c r="EV4" s="176"/>
      <c r="EW4" s="176"/>
      <c r="EX4" s="176"/>
      <c r="EY4" s="176"/>
      <c r="EZ4" s="176"/>
      <c r="FA4" s="176"/>
      <c r="FB4" s="176"/>
      <c r="FC4" s="176"/>
      <c r="FD4" s="176"/>
      <c r="FE4" s="176"/>
      <c r="FF4" s="176"/>
      <c r="FG4" s="176"/>
      <c r="FH4" s="176"/>
      <c r="FI4" s="176"/>
      <c r="FJ4" s="176"/>
      <c r="FK4" s="176"/>
      <c r="FL4" s="176"/>
      <c r="FM4" s="176"/>
      <c r="FN4" s="176"/>
      <c r="FO4" s="176"/>
      <c r="FP4" s="176"/>
      <c r="FQ4" s="176"/>
      <c r="FR4" s="176"/>
      <c r="FS4" s="176"/>
      <c r="FT4" s="176"/>
      <c r="FU4" s="176"/>
      <c r="FV4" s="176"/>
      <c r="FW4" s="176"/>
      <c r="FX4" s="176"/>
      <c r="FY4" s="176"/>
      <c r="FZ4" s="176"/>
      <c r="GA4" s="176"/>
      <c r="GB4" s="176"/>
      <c r="GC4" s="176"/>
      <c r="GD4" s="176"/>
      <c r="GE4" s="176"/>
      <c r="GF4" s="176"/>
      <c r="GG4" s="176"/>
      <c r="GH4" s="176"/>
      <c r="GI4" s="176"/>
      <c r="GJ4" s="176"/>
      <c r="GK4" s="176"/>
      <c r="GL4" s="176"/>
      <c r="GM4" s="176"/>
      <c r="GN4" s="176"/>
      <c r="GO4" s="176"/>
      <c r="GP4" s="176"/>
      <c r="GQ4" s="176"/>
      <c r="GR4" s="176"/>
      <c r="GS4" s="176"/>
      <c r="GT4" s="176"/>
      <c r="GU4" s="176"/>
      <c r="GV4" s="176"/>
      <c r="GW4" s="176"/>
      <c r="GX4" s="176"/>
      <c r="GY4" s="176"/>
      <c r="GZ4" s="176"/>
      <c r="HA4" s="176"/>
      <c r="HB4" s="176"/>
      <c r="HC4" s="176"/>
      <c r="HD4" s="176"/>
      <c r="HE4" s="176"/>
      <c r="HF4" s="176"/>
      <c r="HG4" s="176"/>
      <c r="HH4" s="176"/>
      <c r="HI4" s="176"/>
      <c r="HJ4" s="176"/>
      <c r="HK4" s="176"/>
      <c r="HL4" s="176"/>
      <c r="HM4" s="176"/>
      <c r="HN4" s="176"/>
      <c r="HO4" s="176"/>
      <c r="HP4" s="176"/>
      <c r="HQ4" s="176"/>
      <c r="HR4" s="176"/>
      <c r="HS4" s="176"/>
      <c r="HT4" s="176"/>
      <c r="HU4" s="176"/>
      <c r="HV4" s="176"/>
      <c r="HW4" s="176"/>
      <c r="HX4" s="176"/>
      <c r="HY4" s="176"/>
    </row>
    <row r="5" spans="1:233" s="69" customFormat="1" ht="12" hidden="1" customHeight="1" x14ac:dyDescent="0.2">
      <c r="A5" s="76" t="s">
        <v>74</v>
      </c>
      <c r="B5" s="76" t="s">
        <v>152</v>
      </c>
      <c r="C5" s="76" t="s">
        <v>95</v>
      </c>
      <c r="D5" s="76" t="s">
        <v>95</v>
      </c>
      <c r="E5" s="76" t="s">
        <v>95</v>
      </c>
      <c r="F5" s="76" t="s">
        <v>95</v>
      </c>
      <c r="G5" s="76" t="s">
        <v>95</v>
      </c>
      <c r="H5" s="76" t="s">
        <v>95</v>
      </c>
      <c r="I5" s="76" t="s">
        <v>95</v>
      </c>
      <c r="J5" s="76" t="s">
        <v>95</v>
      </c>
      <c r="K5" s="76" t="s">
        <v>95</v>
      </c>
      <c r="L5" s="76" t="s">
        <v>95</v>
      </c>
      <c r="M5" s="76" t="s">
        <v>95</v>
      </c>
      <c r="N5" s="76" t="s">
        <v>95</v>
      </c>
      <c r="O5" s="76" t="s">
        <v>95</v>
      </c>
      <c r="P5" s="76" t="s">
        <v>95</v>
      </c>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row>
    <row r="6" spans="1:233" s="69" customFormat="1" ht="12" hidden="1" customHeight="1" x14ac:dyDescent="0.2">
      <c r="A6" s="76" t="s">
        <v>76</v>
      </c>
      <c r="B6" s="76"/>
      <c r="C6" s="76"/>
      <c r="D6" s="76"/>
      <c r="E6" s="76"/>
      <c r="F6" s="76"/>
      <c r="G6" s="76"/>
      <c r="H6" s="76"/>
      <c r="I6" s="76"/>
      <c r="J6" s="76"/>
      <c r="K6" s="76"/>
      <c r="L6" s="76"/>
      <c r="M6" s="76"/>
      <c r="N6" s="76"/>
      <c r="O6" s="76"/>
      <c r="P6" s="76"/>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row>
    <row r="7" spans="1:233" s="69" customFormat="1" ht="12" hidden="1" customHeight="1" x14ac:dyDescent="0.2">
      <c r="A7" s="76" t="s">
        <v>153</v>
      </c>
      <c r="B7" s="76" t="s">
        <v>96</v>
      </c>
      <c r="C7" s="76" t="s">
        <v>96</v>
      </c>
      <c r="D7" s="76" t="s">
        <v>96</v>
      </c>
      <c r="E7" s="76" t="s">
        <v>96</v>
      </c>
      <c r="F7" s="76" t="s">
        <v>96</v>
      </c>
      <c r="G7" s="76" t="s">
        <v>96</v>
      </c>
      <c r="H7" s="76" t="s">
        <v>96</v>
      </c>
      <c r="I7" s="76" t="s">
        <v>96</v>
      </c>
      <c r="J7" s="76" t="s">
        <v>96</v>
      </c>
      <c r="K7" s="76" t="s">
        <v>96</v>
      </c>
      <c r="L7" s="76" t="s">
        <v>96</v>
      </c>
      <c r="M7" s="76" t="s">
        <v>96</v>
      </c>
      <c r="N7" s="76" t="s">
        <v>96</v>
      </c>
      <c r="O7" s="76" t="s">
        <v>96</v>
      </c>
      <c r="P7" s="76" t="s">
        <v>96</v>
      </c>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row>
    <row r="8" spans="1:233" s="69" customFormat="1" ht="12" hidden="1" customHeight="1" x14ac:dyDescent="0.2">
      <c r="A8" s="76" t="s">
        <v>154</v>
      </c>
      <c r="B8" s="76" t="s">
        <v>355</v>
      </c>
      <c r="C8" s="76" t="s">
        <v>356</v>
      </c>
      <c r="D8" s="76" t="s">
        <v>357</v>
      </c>
      <c r="E8" s="76" t="s">
        <v>358</v>
      </c>
      <c r="F8" s="76" t="s">
        <v>359</v>
      </c>
      <c r="G8" s="76" t="s">
        <v>360</v>
      </c>
      <c r="H8" s="76" t="s">
        <v>361</v>
      </c>
      <c r="I8" s="76" t="s">
        <v>362</v>
      </c>
      <c r="J8" s="76" t="s">
        <v>363</v>
      </c>
      <c r="K8" s="76" t="s">
        <v>364</v>
      </c>
      <c r="L8" s="76" t="s">
        <v>365</v>
      </c>
      <c r="M8" s="76" t="s">
        <v>366</v>
      </c>
      <c r="N8" s="76" t="s">
        <v>367</v>
      </c>
      <c r="O8" s="76" t="s">
        <v>368</v>
      </c>
      <c r="P8" s="76" t="s">
        <v>369</v>
      </c>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row>
    <row r="9" spans="1:233" ht="12" customHeight="1" x14ac:dyDescent="0.2">
      <c r="A9" s="82">
        <v>34789</v>
      </c>
      <c r="B9" s="72">
        <v>53</v>
      </c>
      <c r="C9" s="72">
        <v>70</v>
      </c>
      <c r="D9" s="72"/>
      <c r="E9" s="72">
        <v>49</v>
      </c>
      <c r="F9" s="72">
        <v>50</v>
      </c>
      <c r="G9" s="72"/>
      <c r="H9" s="72">
        <v>71</v>
      </c>
      <c r="I9" s="72">
        <v>-6</v>
      </c>
      <c r="J9" s="72"/>
      <c r="K9" s="72">
        <v>41</v>
      </c>
      <c r="L9" s="72">
        <v>69</v>
      </c>
      <c r="M9" s="72"/>
      <c r="N9" s="72">
        <v>69</v>
      </c>
      <c r="O9" s="72">
        <v>45</v>
      </c>
      <c r="P9" s="72"/>
    </row>
    <row r="10" spans="1:233" ht="12" customHeight="1" x14ac:dyDescent="0.2">
      <c r="A10" s="82">
        <v>34880</v>
      </c>
      <c r="B10" s="72">
        <v>58</v>
      </c>
      <c r="C10" s="72">
        <v>61</v>
      </c>
      <c r="D10" s="72"/>
      <c r="E10" s="72">
        <v>85</v>
      </c>
      <c r="F10" s="72">
        <v>50</v>
      </c>
      <c r="G10" s="72"/>
      <c r="H10" s="72">
        <v>62</v>
      </c>
      <c r="I10" s="72">
        <v>8</v>
      </c>
      <c r="J10" s="72"/>
      <c r="K10" s="72">
        <v>67</v>
      </c>
      <c r="L10" s="72">
        <v>45</v>
      </c>
      <c r="M10" s="72"/>
      <c r="N10" s="72">
        <v>87</v>
      </c>
      <c r="O10" s="72">
        <v>91</v>
      </c>
      <c r="P10" s="72"/>
    </row>
    <row r="11" spans="1:233" ht="12" customHeight="1" x14ac:dyDescent="0.2">
      <c r="A11" s="82">
        <v>34972</v>
      </c>
      <c r="B11" s="72">
        <v>50</v>
      </c>
      <c r="C11" s="72">
        <v>29</v>
      </c>
      <c r="D11" s="72"/>
      <c r="E11" s="72">
        <v>63</v>
      </c>
      <c r="F11" s="72">
        <v>36</v>
      </c>
      <c r="G11" s="72"/>
      <c r="H11" s="72">
        <v>69</v>
      </c>
      <c r="I11" s="72">
        <v>-37</v>
      </c>
      <c r="J11" s="72"/>
      <c r="K11" s="72">
        <v>27</v>
      </c>
      <c r="L11" s="72">
        <v>33</v>
      </c>
      <c r="M11" s="72"/>
      <c r="N11" s="72">
        <v>51</v>
      </c>
      <c r="O11" s="72">
        <v>35</v>
      </c>
      <c r="P11" s="72"/>
    </row>
    <row r="12" spans="1:233" ht="12" customHeight="1" x14ac:dyDescent="0.2">
      <c r="A12" s="82">
        <v>35064</v>
      </c>
      <c r="B12" s="72">
        <v>62</v>
      </c>
      <c r="C12" s="72">
        <v>81</v>
      </c>
      <c r="D12" s="72"/>
      <c r="E12" s="72">
        <v>37</v>
      </c>
      <c r="F12" s="72">
        <v>63</v>
      </c>
      <c r="G12" s="72"/>
      <c r="H12" s="72">
        <v>43</v>
      </c>
      <c r="I12" s="72">
        <v>-19</v>
      </c>
      <c r="J12" s="72"/>
      <c r="K12" s="72">
        <v>35</v>
      </c>
      <c r="L12" s="72">
        <v>83</v>
      </c>
      <c r="M12" s="72"/>
      <c r="N12" s="72">
        <v>100</v>
      </c>
      <c r="O12" s="72">
        <v>100</v>
      </c>
      <c r="P12" s="72"/>
    </row>
    <row r="13" spans="1:233" ht="12" customHeight="1" x14ac:dyDescent="0.2">
      <c r="A13" s="82" t="s">
        <v>675</v>
      </c>
      <c r="B13" s="72"/>
      <c r="C13" s="72"/>
      <c r="D13" s="72"/>
      <c r="E13" s="72"/>
      <c r="F13" s="72"/>
      <c r="G13" s="72"/>
      <c r="H13" s="72"/>
      <c r="I13" s="72"/>
      <c r="J13" s="72"/>
      <c r="K13" s="72"/>
      <c r="L13" s="72"/>
      <c r="M13" s="72"/>
      <c r="N13" s="72"/>
      <c r="O13" s="72"/>
      <c r="P13" s="72"/>
    </row>
    <row r="14" spans="1:233" ht="12" customHeight="1" x14ac:dyDescent="0.2">
      <c r="A14" s="82">
        <v>41364</v>
      </c>
      <c r="B14" s="72">
        <v>50</v>
      </c>
      <c r="C14" s="72">
        <v>-18</v>
      </c>
      <c r="D14" s="72">
        <v>45</v>
      </c>
      <c r="E14" s="72">
        <v>71</v>
      </c>
      <c r="F14" s="72">
        <v>34</v>
      </c>
      <c r="G14" s="72">
        <v>54</v>
      </c>
      <c r="H14" s="72">
        <v>42</v>
      </c>
      <c r="I14" s="72">
        <v>-15</v>
      </c>
      <c r="J14" s="72">
        <v>48</v>
      </c>
      <c r="K14" s="72">
        <v>39</v>
      </c>
      <c r="L14" s="72">
        <v>-50</v>
      </c>
      <c r="M14" s="72">
        <v>35</v>
      </c>
      <c r="N14" s="72">
        <v>56</v>
      </c>
      <c r="O14" s="72">
        <v>1</v>
      </c>
      <c r="P14" s="72">
        <v>49</v>
      </c>
    </row>
    <row r="15" spans="1:233" ht="12" customHeight="1" x14ac:dyDescent="0.2">
      <c r="A15" s="82">
        <v>41455</v>
      </c>
      <c r="B15" s="72">
        <v>41</v>
      </c>
      <c r="C15" s="72">
        <v>-5</v>
      </c>
      <c r="D15" s="72">
        <v>47</v>
      </c>
      <c r="E15" s="72">
        <v>53</v>
      </c>
      <c r="F15" s="72">
        <v>29</v>
      </c>
      <c r="G15" s="72">
        <v>44</v>
      </c>
      <c r="H15" s="72">
        <v>34</v>
      </c>
      <c r="I15" s="72">
        <v>-75</v>
      </c>
      <c r="J15" s="72">
        <v>8</v>
      </c>
      <c r="K15" s="72">
        <v>31</v>
      </c>
      <c r="L15" s="72">
        <v>-50</v>
      </c>
      <c r="M15" s="72">
        <v>55</v>
      </c>
      <c r="N15" s="72">
        <v>39</v>
      </c>
      <c r="O15" s="72">
        <v>41</v>
      </c>
      <c r="P15" s="72">
        <v>30</v>
      </c>
    </row>
    <row r="16" spans="1:233" ht="12" customHeight="1" x14ac:dyDescent="0.2">
      <c r="A16" s="82">
        <v>41547</v>
      </c>
      <c r="B16" s="72">
        <v>49</v>
      </c>
      <c r="C16" s="72">
        <v>-3</v>
      </c>
      <c r="D16" s="72">
        <v>59</v>
      </c>
      <c r="E16" s="72">
        <v>50</v>
      </c>
      <c r="F16" s="72">
        <v>17</v>
      </c>
      <c r="G16" s="72">
        <v>60</v>
      </c>
      <c r="H16" s="72">
        <v>76</v>
      </c>
      <c r="I16" s="72">
        <v>-53</v>
      </c>
      <c r="J16" s="72">
        <v>68</v>
      </c>
      <c r="K16" s="72">
        <v>51</v>
      </c>
      <c r="L16" s="72">
        <v>7</v>
      </c>
      <c r="M16" s="72">
        <v>80</v>
      </c>
      <c r="N16" s="72">
        <v>28</v>
      </c>
      <c r="O16" s="72">
        <v>-23</v>
      </c>
      <c r="P16" s="72">
        <v>21</v>
      </c>
    </row>
    <row r="17" spans="1:16" ht="12" customHeight="1" x14ac:dyDescent="0.2">
      <c r="A17" s="82">
        <v>41639</v>
      </c>
      <c r="B17" s="72">
        <v>40</v>
      </c>
      <c r="C17" s="72">
        <v>12</v>
      </c>
      <c r="D17" s="72">
        <v>51</v>
      </c>
      <c r="E17" s="72">
        <v>28</v>
      </c>
      <c r="F17" s="72">
        <v>46</v>
      </c>
      <c r="G17" s="72">
        <v>83</v>
      </c>
      <c r="H17" s="72">
        <v>85</v>
      </c>
      <c r="I17" s="72">
        <v>66</v>
      </c>
      <c r="J17" s="72">
        <v>83</v>
      </c>
      <c r="K17" s="72">
        <v>12</v>
      </c>
      <c r="L17" s="72">
        <v>-53</v>
      </c>
      <c r="M17" s="72">
        <v>1</v>
      </c>
      <c r="N17" s="72">
        <v>43</v>
      </c>
      <c r="O17" s="72">
        <v>1</v>
      </c>
      <c r="P17" s="72">
        <v>36</v>
      </c>
    </row>
    <row r="18" spans="1:16" ht="12" customHeight="1" x14ac:dyDescent="0.2">
      <c r="A18" s="82">
        <v>41729</v>
      </c>
      <c r="B18" s="72">
        <v>39</v>
      </c>
      <c r="C18" s="72">
        <v>-10</v>
      </c>
      <c r="D18" s="72">
        <v>74</v>
      </c>
      <c r="E18" s="72">
        <v>42</v>
      </c>
      <c r="F18" s="72">
        <v>-13</v>
      </c>
      <c r="G18" s="72">
        <v>84</v>
      </c>
      <c r="H18" s="72">
        <v>90</v>
      </c>
      <c r="I18" s="72">
        <v>41</v>
      </c>
      <c r="J18" s="72">
        <v>78</v>
      </c>
      <c r="K18" s="72">
        <v>24</v>
      </c>
      <c r="L18" s="72">
        <v>-17</v>
      </c>
      <c r="M18" s="72">
        <v>41</v>
      </c>
      <c r="N18" s="72">
        <v>45</v>
      </c>
      <c r="O18" s="72">
        <v>1</v>
      </c>
      <c r="P18" s="72">
        <v>84</v>
      </c>
    </row>
    <row r="19" spans="1:16" ht="12" customHeight="1" x14ac:dyDescent="0.2">
      <c r="B19" s="72"/>
      <c r="C19" s="72"/>
      <c r="D19" s="72"/>
      <c r="E19" s="72"/>
      <c r="F19" s="72"/>
      <c r="G19" s="72"/>
      <c r="H19" s="72"/>
      <c r="I19" s="72"/>
      <c r="J19" s="72"/>
      <c r="K19" s="72"/>
      <c r="L19" s="72"/>
      <c r="M19" s="72"/>
      <c r="N19" s="72"/>
      <c r="O19" s="72"/>
      <c r="P19" s="72"/>
    </row>
    <row r="20" spans="1:16" ht="12" customHeight="1" x14ac:dyDescent="0.2">
      <c r="B20" s="72"/>
      <c r="C20" s="72"/>
      <c r="D20" s="72"/>
      <c r="E20" s="72"/>
      <c r="F20" s="72"/>
      <c r="G20" s="72"/>
      <c r="H20" s="72"/>
      <c r="I20" s="72"/>
      <c r="J20" s="72"/>
      <c r="K20" s="72"/>
      <c r="L20" s="72"/>
      <c r="M20" s="72"/>
      <c r="N20" s="72"/>
      <c r="O20" s="72"/>
      <c r="P20" s="72"/>
    </row>
    <row r="21" spans="1:16" ht="12" customHeight="1" x14ac:dyDescent="0.2">
      <c r="B21" s="72"/>
      <c r="C21" s="72"/>
      <c r="D21" s="72"/>
      <c r="E21" s="72"/>
      <c r="F21" s="72"/>
      <c r="G21" s="72"/>
      <c r="H21" s="72"/>
      <c r="I21" s="72"/>
      <c r="J21" s="72"/>
      <c r="K21" s="72"/>
      <c r="L21" s="72"/>
      <c r="M21" s="72"/>
      <c r="N21" s="72"/>
      <c r="O21" s="72"/>
      <c r="P21" s="72"/>
    </row>
    <row r="22" spans="1:16" ht="12" customHeight="1" x14ac:dyDescent="0.2">
      <c r="B22" s="72"/>
      <c r="C22" s="72"/>
      <c r="D22" s="72"/>
      <c r="E22" s="72"/>
      <c r="F22" s="72"/>
      <c r="G22" s="72"/>
      <c r="H22" s="72"/>
      <c r="I22" s="72"/>
      <c r="J22" s="72"/>
      <c r="K22" s="72"/>
      <c r="L22" s="72"/>
      <c r="M22" s="72"/>
      <c r="N22" s="72"/>
      <c r="O22" s="72"/>
      <c r="P22" s="72"/>
    </row>
    <row r="23" spans="1:16" ht="12" customHeight="1" x14ac:dyDescent="0.2">
      <c r="B23" s="72"/>
      <c r="C23" s="72"/>
      <c r="D23" s="72"/>
      <c r="E23" s="72"/>
      <c r="F23" s="72"/>
      <c r="G23" s="72"/>
      <c r="H23" s="72"/>
      <c r="I23" s="72"/>
      <c r="J23" s="72"/>
      <c r="K23" s="72"/>
      <c r="L23" s="72"/>
      <c r="M23" s="72"/>
      <c r="N23" s="72"/>
      <c r="O23" s="72"/>
      <c r="P23" s="72"/>
    </row>
    <row r="24" spans="1:16" ht="12" customHeight="1" x14ac:dyDescent="0.2">
      <c r="B24" s="72"/>
      <c r="C24" s="72"/>
      <c r="D24" s="72"/>
      <c r="E24" s="72"/>
      <c r="F24" s="72"/>
      <c r="G24" s="72"/>
      <c r="H24" s="72"/>
      <c r="I24" s="72"/>
      <c r="J24" s="72"/>
      <c r="K24" s="72"/>
      <c r="L24" s="72"/>
      <c r="M24" s="72"/>
      <c r="N24" s="72"/>
      <c r="O24" s="72"/>
      <c r="P24" s="72"/>
    </row>
    <row r="25" spans="1:16" ht="12" customHeight="1" x14ac:dyDescent="0.2">
      <c r="B25" s="72"/>
      <c r="C25" s="72"/>
      <c r="D25" s="72"/>
      <c r="E25" s="72"/>
      <c r="F25" s="72"/>
      <c r="G25" s="72"/>
      <c r="H25" s="72"/>
      <c r="I25" s="72"/>
      <c r="J25" s="72"/>
      <c r="K25" s="72"/>
      <c r="L25" s="72"/>
      <c r="M25" s="72"/>
      <c r="N25" s="72"/>
      <c r="O25" s="72"/>
      <c r="P25" s="72"/>
    </row>
    <row r="26" spans="1:16" ht="12" customHeight="1" x14ac:dyDescent="0.2">
      <c r="B26" s="72"/>
      <c r="C26" s="72"/>
      <c r="D26" s="72"/>
      <c r="E26" s="72"/>
      <c r="F26" s="72"/>
      <c r="G26" s="72"/>
      <c r="H26" s="72"/>
      <c r="I26" s="72"/>
      <c r="J26" s="72"/>
      <c r="K26" s="72"/>
      <c r="L26" s="72"/>
      <c r="M26" s="72"/>
      <c r="N26" s="72"/>
      <c r="O26" s="72"/>
      <c r="P26" s="72"/>
    </row>
    <row r="27" spans="1:16" ht="12" customHeight="1" x14ac:dyDescent="0.2">
      <c r="B27" s="72"/>
      <c r="C27" s="72"/>
      <c r="D27" s="72"/>
      <c r="E27" s="72"/>
      <c r="F27" s="72"/>
      <c r="G27" s="72"/>
      <c r="H27" s="72"/>
      <c r="I27" s="72"/>
      <c r="J27" s="72"/>
      <c r="K27" s="72"/>
      <c r="L27" s="72"/>
      <c r="M27" s="72"/>
      <c r="N27" s="72"/>
      <c r="O27" s="72"/>
      <c r="P27" s="72"/>
    </row>
    <row r="28" spans="1:16" ht="12" customHeight="1" x14ac:dyDescent="0.2">
      <c r="B28" s="72"/>
      <c r="C28" s="72"/>
      <c r="D28" s="72"/>
      <c r="E28" s="72"/>
      <c r="F28" s="72"/>
      <c r="G28" s="72"/>
      <c r="H28" s="72"/>
      <c r="I28" s="72"/>
      <c r="J28" s="72"/>
      <c r="K28" s="72"/>
      <c r="L28" s="72"/>
      <c r="M28" s="72"/>
      <c r="N28" s="72"/>
      <c r="O28" s="72"/>
      <c r="P28" s="72"/>
    </row>
    <row r="29" spans="1:16" ht="12" customHeight="1" x14ac:dyDescent="0.2">
      <c r="B29" s="72"/>
      <c r="C29" s="72"/>
      <c r="D29" s="72"/>
      <c r="E29" s="72"/>
      <c r="F29" s="72"/>
      <c r="G29" s="72"/>
      <c r="H29" s="72"/>
      <c r="I29" s="72"/>
      <c r="J29" s="72"/>
      <c r="K29" s="72"/>
      <c r="L29" s="72"/>
      <c r="M29" s="72"/>
      <c r="N29" s="72"/>
      <c r="O29" s="72"/>
      <c r="P29" s="72"/>
    </row>
    <row r="30" spans="1:16" ht="12" customHeight="1" x14ac:dyDescent="0.2">
      <c r="B30" s="72"/>
      <c r="C30" s="72"/>
      <c r="D30" s="72"/>
      <c r="E30" s="72"/>
      <c r="F30" s="72"/>
      <c r="G30" s="72"/>
      <c r="H30" s="72"/>
      <c r="I30" s="72"/>
      <c r="J30" s="72"/>
      <c r="K30" s="72"/>
      <c r="L30" s="72"/>
      <c r="M30" s="72"/>
      <c r="N30" s="72"/>
      <c r="O30" s="72"/>
      <c r="P30" s="72"/>
    </row>
    <row r="31" spans="1:16" ht="12" customHeight="1" x14ac:dyDescent="0.2">
      <c r="B31" s="72"/>
      <c r="C31" s="72"/>
      <c r="D31" s="72"/>
      <c r="E31" s="72"/>
      <c r="F31" s="72"/>
      <c r="G31" s="72"/>
      <c r="H31" s="72"/>
      <c r="I31" s="72"/>
      <c r="J31" s="72"/>
      <c r="K31" s="72"/>
      <c r="L31" s="72"/>
      <c r="M31" s="72"/>
      <c r="N31" s="72"/>
      <c r="O31" s="72"/>
      <c r="P31" s="72"/>
    </row>
    <row r="32" spans="1:16" ht="12" customHeight="1" x14ac:dyDescent="0.2">
      <c r="B32" s="72"/>
      <c r="C32" s="72"/>
      <c r="D32" s="72"/>
      <c r="E32" s="72"/>
      <c r="F32" s="72"/>
      <c r="G32" s="72"/>
      <c r="H32" s="72"/>
      <c r="I32" s="72"/>
      <c r="J32" s="72"/>
      <c r="K32" s="72"/>
      <c r="L32" s="72"/>
      <c r="M32" s="72"/>
      <c r="N32" s="72"/>
      <c r="O32" s="72"/>
      <c r="P32" s="72"/>
    </row>
    <row r="33" spans="2:16" ht="12" customHeight="1" x14ac:dyDescent="0.2">
      <c r="B33" s="72"/>
      <c r="C33" s="72"/>
      <c r="D33" s="72"/>
      <c r="E33" s="72"/>
      <c r="F33" s="72"/>
      <c r="G33" s="72"/>
      <c r="H33" s="72"/>
      <c r="I33" s="72"/>
      <c r="J33" s="72"/>
      <c r="K33" s="72"/>
      <c r="L33" s="72"/>
      <c r="M33" s="72"/>
      <c r="N33" s="72"/>
      <c r="O33" s="72"/>
      <c r="P33" s="72"/>
    </row>
    <row r="34" spans="2:16" ht="12" customHeight="1" x14ac:dyDescent="0.2">
      <c r="B34" s="72"/>
      <c r="C34" s="72"/>
      <c r="D34" s="72"/>
      <c r="E34" s="72"/>
      <c r="F34" s="72"/>
      <c r="G34" s="72"/>
      <c r="H34" s="72"/>
      <c r="I34" s="72"/>
      <c r="J34" s="72"/>
      <c r="K34" s="72"/>
      <c r="L34" s="72"/>
      <c r="M34" s="72"/>
      <c r="N34" s="72"/>
      <c r="O34" s="72"/>
      <c r="P34" s="72"/>
    </row>
    <row r="35" spans="2:16" ht="12" customHeight="1" x14ac:dyDescent="0.2">
      <c r="B35" s="72"/>
      <c r="C35" s="72"/>
      <c r="D35" s="72"/>
      <c r="E35" s="72"/>
      <c r="F35" s="72"/>
      <c r="G35" s="72"/>
      <c r="H35" s="72"/>
      <c r="I35" s="72"/>
      <c r="J35" s="72"/>
      <c r="K35" s="72"/>
      <c r="L35" s="72"/>
      <c r="M35" s="72"/>
      <c r="N35" s="72"/>
      <c r="O35" s="72"/>
      <c r="P35" s="72"/>
    </row>
    <row r="36" spans="2:16" ht="12" customHeight="1" x14ac:dyDescent="0.2">
      <c r="B36" s="72"/>
      <c r="C36" s="72"/>
      <c r="D36" s="72"/>
      <c r="E36" s="72"/>
      <c r="F36" s="72"/>
      <c r="G36" s="72"/>
      <c r="H36" s="72"/>
      <c r="I36" s="72"/>
      <c r="J36" s="72"/>
      <c r="K36" s="72"/>
      <c r="L36" s="72"/>
      <c r="M36" s="72"/>
      <c r="N36" s="72"/>
      <c r="O36" s="72"/>
      <c r="P36" s="72"/>
    </row>
    <row r="37" spans="2:16" ht="12" customHeight="1" x14ac:dyDescent="0.2">
      <c r="B37" s="72"/>
      <c r="C37" s="72"/>
      <c r="D37" s="72"/>
      <c r="E37" s="72"/>
      <c r="F37" s="72"/>
      <c r="G37" s="72"/>
      <c r="H37" s="72"/>
      <c r="I37" s="72"/>
      <c r="J37" s="72"/>
      <c r="K37" s="72"/>
      <c r="L37" s="72"/>
      <c r="M37" s="72"/>
      <c r="N37" s="72"/>
      <c r="O37" s="72"/>
      <c r="P37" s="72"/>
    </row>
    <row r="38" spans="2:16" ht="12" customHeight="1" x14ac:dyDescent="0.2">
      <c r="B38" s="72"/>
      <c r="C38" s="72"/>
      <c r="D38" s="72"/>
      <c r="E38" s="72"/>
      <c r="F38" s="72"/>
      <c r="G38" s="72"/>
      <c r="H38" s="72"/>
      <c r="I38" s="72"/>
      <c r="J38" s="72"/>
      <c r="K38" s="72"/>
      <c r="L38" s="72"/>
      <c r="M38" s="72"/>
      <c r="N38" s="72"/>
      <c r="O38" s="72"/>
      <c r="P38" s="72"/>
    </row>
    <row r="39" spans="2:16" ht="12" customHeight="1" x14ac:dyDescent="0.2">
      <c r="B39" s="72"/>
      <c r="C39" s="72"/>
      <c r="D39" s="72"/>
      <c r="E39" s="72"/>
      <c r="F39" s="72"/>
      <c r="G39" s="72"/>
      <c r="H39" s="72"/>
      <c r="I39" s="72"/>
      <c r="J39" s="72"/>
      <c r="K39" s="72"/>
      <c r="L39" s="72"/>
      <c r="M39" s="72"/>
      <c r="N39" s="72"/>
      <c r="O39" s="72"/>
      <c r="P39" s="72"/>
    </row>
    <row r="40" spans="2:16" ht="12" customHeight="1" x14ac:dyDescent="0.2">
      <c r="B40" s="72"/>
      <c r="C40" s="72"/>
      <c r="D40" s="72"/>
      <c r="E40" s="72"/>
      <c r="F40" s="72"/>
      <c r="G40" s="72"/>
      <c r="H40" s="72"/>
      <c r="I40" s="72"/>
      <c r="J40" s="72"/>
      <c r="K40" s="72"/>
      <c r="L40" s="72"/>
      <c r="M40" s="72"/>
      <c r="N40" s="72"/>
      <c r="O40" s="72"/>
      <c r="P40" s="72"/>
    </row>
    <row r="41" spans="2:16" ht="12" customHeight="1" x14ac:dyDescent="0.2">
      <c r="B41" s="72"/>
      <c r="C41" s="72"/>
      <c r="D41" s="72"/>
      <c r="E41" s="72"/>
      <c r="F41" s="72"/>
      <c r="G41" s="72"/>
      <c r="H41" s="72"/>
      <c r="I41" s="72"/>
      <c r="J41" s="72"/>
      <c r="K41" s="72"/>
      <c r="L41" s="72"/>
      <c r="M41" s="72"/>
      <c r="N41" s="72"/>
      <c r="O41" s="72"/>
      <c r="P41" s="72"/>
    </row>
    <row r="42" spans="2:16" ht="12" customHeight="1" x14ac:dyDescent="0.2">
      <c r="B42" s="72"/>
      <c r="C42" s="72"/>
      <c r="D42" s="72"/>
      <c r="E42" s="72"/>
      <c r="F42" s="72"/>
      <c r="G42" s="72"/>
      <c r="H42" s="72"/>
      <c r="I42" s="72"/>
      <c r="J42" s="72"/>
      <c r="K42" s="72"/>
      <c r="L42" s="72"/>
      <c r="M42" s="72"/>
      <c r="N42" s="72"/>
      <c r="O42" s="72"/>
      <c r="P42" s="72"/>
    </row>
    <row r="43" spans="2:16" ht="12" customHeight="1" x14ac:dyDescent="0.2">
      <c r="B43" s="72"/>
      <c r="C43" s="72"/>
      <c r="D43" s="72"/>
      <c r="E43" s="72"/>
      <c r="F43" s="72"/>
      <c r="G43" s="72"/>
      <c r="H43" s="72"/>
      <c r="I43" s="72"/>
      <c r="J43" s="72"/>
      <c r="K43" s="72"/>
      <c r="L43" s="72"/>
      <c r="M43" s="72"/>
      <c r="N43" s="72"/>
      <c r="O43" s="72"/>
      <c r="P43" s="72"/>
    </row>
    <row r="44" spans="2:16" ht="12" customHeight="1" x14ac:dyDescent="0.2">
      <c r="B44" s="72"/>
      <c r="C44" s="72"/>
      <c r="D44" s="72"/>
      <c r="E44" s="72"/>
      <c r="F44" s="72"/>
      <c r="G44" s="72"/>
      <c r="H44" s="72"/>
      <c r="I44" s="72"/>
      <c r="J44" s="72"/>
      <c r="K44" s="72"/>
      <c r="L44" s="72"/>
      <c r="M44" s="72"/>
      <c r="N44" s="72"/>
      <c r="O44" s="72"/>
      <c r="P44" s="72"/>
    </row>
    <row r="45" spans="2:16" ht="12" customHeight="1" x14ac:dyDescent="0.2">
      <c r="B45" s="72"/>
      <c r="C45" s="72"/>
      <c r="D45" s="72"/>
      <c r="E45" s="72"/>
      <c r="F45" s="72"/>
      <c r="G45" s="72"/>
      <c r="H45" s="72"/>
      <c r="I45" s="72"/>
      <c r="J45" s="72"/>
      <c r="K45" s="72"/>
      <c r="L45" s="72"/>
      <c r="M45" s="72"/>
      <c r="N45" s="72"/>
      <c r="O45" s="72"/>
      <c r="P45" s="72"/>
    </row>
    <row r="46" spans="2:16" ht="12" customHeight="1" x14ac:dyDescent="0.2">
      <c r="B46" s="72"/>
      <c r="C46" s="72"/>
      <c r="D46" s="72"/>
      <c r="E46" s="72"/>
      <c r="F46" s="72"/>
      <c r="G46" s="72"/>
      <c r="H46" s="72"/>
      <c r="I46" s="72"/>
      <c r="J46" s="72"/>
      <c r="K46" s="72"/>
      <c r="L46" s="72"/>
      <c r="M46" s="72"/>
      <c r="N46" s="72"/>
      <c r="O46" s="72"/>
      <c r="P46" s="72"/>
    </row>
    <row r="47" spans="2:16" ht="12" customHeight="1" x14ac:dyDescent="0.2">
      <c r="B47" s="72"/>
      <c r="C47" s="72"/>
      <c r="D47" s="72"/>
      <c r="E47" s="72"/>
      <c r="F47" s="72"/>
      <c r="G47" s="72"/>
      <c r="H47" s="72"/>
      <c r="I47" s="72"/>
      <c r="J47" s="72"/>
      <c r="K47" s="72"/>
      <c r="L47" s="72"/>
      <c r="M47" s="72"/>
      <c r="N47" s="72"/>
      <c r="O47" s="72"/>
      <c r="P47" s="72"/>
    </row>
    <row r="48" spans="2:16" ht="12" customHeight="1" x14ac:dyDescent="0.2">
      <c r="B48" s="72"/>
      <c r="C48" s="72"/>
      <c r="D48" s="72"/>
      <c r="E48" s="72"/>
      <c r="F48" s="72"/>
      <c r="G48" s="72"/>
      <c r="H48" s="72"/>
      <c r="I48" s="72"/>
      <c r="J48" s="72"/>
      <c r="K48" s="72"/>
      <c r="L48" s="72"/>
      <c r="M48" s="72"/>
      <c r="N48" s="72"/>
      <c r="O48" s="72"/>
      <c r="P48" s="72"/>
    </row>
    <row r="49" spans="2:16" ht="12" customHeight="1" x14ac:dyDescent="0.2">
      <c r="B49" s="72"/>
      <c r="C49" s="72"/>
      <c r="D49" s="72"/>
      <c r="E49" s="72"/>
      <c r="F49" s="72"/>
      <c r="G49" s="72"/>
      <c r="H49" s="72"/>
      <c r="I49" s="72"/>
      <c r="J49" s="72"/>
      <c r="K49" s="72"/>
      <c r="L49" s="72"/>
      <c r="M49" s="72"/>
      <c r="N49" s="72"/>
      <c r="O49" s="72"/>
      <c r="P49" s="72"/>
    </row>
    <row r="50" spans="2:16" ht="12" customHeight="1" x14ac:dyDescent="0.2">
      <c r="B50" s="72"/>
      <c r="C50" s="72"/>
      <c r="D50" s="72"/>
      <c r="E50" s="72"/>
      <c r="F50" s="72"/>
      <c r="G50" s="72"/>
      <c r="H50" s="72"/>
      <c r="I50" s="72"/>
      <c r="J50" s="72"/>
      <c r="K50" s="72"/>
      <c r="L50" s="72"/>
      <c r="M50" s="72"/>
      <c r="N50" s="72"/>
      <c r="O50" s="72"/>
      <c r="P50" s="72"/>
    </row>
    <row r="51" spans="2:16" ht="12" customHeight="1" x14ac:dyDescent="0.2">
      <c r="B51" s="72"/>
      <c r="C51" s="72"/>
      <c r="D51" s="72"/>
      <c r="E51" s="72"/>
      <c r="F51" s="72"/>
      <c r="G51" s="72"/>
      <c r="H51" s="72"/>
      <c r="I51" s="72"/>
      <c r="J51" s="72"/>
      <c r="K51" s="72"/>
      <c r="L51" s="72"/>
      <c r="M51" s="72"/>
      <c r="N51" s="72"/>
      <c r="O51" s="72"/>
      <c r="P51" s="72"/>
    </row>
    <row r="52" spans="2:16" ht="12" customHeight="1" x14ac:dyDescent="0.2">
      <c r="B52" s="72"/>
      <c r="C52" s="72"/>
      <c r="D52" s="72"/>
      <c r="E52" s="72"/>
      <c r="F52" s="72"/>
      <c r="G52" s="72"/>
      <c r="H52" s="72"/>
      <c r="I52" s="72"/>
      <c r="J52" s="72"/>
      <c r="K52" s="72"/>
      <c r="L52" s="72"/>
      <c r="M52" s="72"/>
      <c r="N52" s="72"/>
      <c r="O52" s="72"/>
      <c r="P52" s="72"/>
    </row>
    <row r="53" spans="2:16" ht="12" customHeight="1" x14ac:dyDescent="0.2">
      <c r="B53" s="72"/>
      <c r="C53" s="72"/>
      <c r="D53" s="72"/>
      <c r="E53" s="72"/>
      <c r="F53" s="72"/>
      <c r="G53" s="72"/>
      <c r="H53" s="72"/>
      <c r="I53" s="72"/>
      <c r="J53" s="72"/>
      <c r="K53" s="72"/>
      <c r="L53" s="72"/>
      <c r="M53" s="72"/>
      <c r="N53" s="72"/>
      <c r="O53" s="72"/>
      <c r="P53" s="72"/>
    </row>
    <row r="54" spans="2:16" ht="12" customHeight="1" x14ac:dyDescent="0.2">
      <c r="B54" s="72"/>
      <c r="C54" s="72"/>
      <c r="D54" s="72"/>
      <c r="E54" s="72"/>
      <c r="F54" s="72"/>
      <c r="G54" s="72"/>
      <c r="H54" s="72"/>
      <c r="I54" s="72"/>
      <c r="J54" s="72"/>
      <c r="K54" s="72"/>
      <c r="L54" s="72"/>
      <c r="M54" s="72"/>
      <c r="N54" s="72"/>
      <c r="O54" s="72"/>
      <c r="P54" s="72"/>
    </row>
    <row r="55" spans="2:16" ht="12" customHeight="1" x14ac:dyDescent="0.2">
      <c r="B55" s="72"/>
      <c r="C55" s="72"/>
      <c r="D55" s="72"/>
      <c r="E55" s="72"/>
      <c r="F55" s="72"/>
      <c r="G55" s="72"/>
      <c r="H55" s="72"/>
      <c r="I55" s="72"/>
      <c r="J55" s="72"/>
      <c r="K55" s="72"/>
      <c r="L55" s="72"/>
      <c r="M55" s="72"/>
      <c r="N55" s="72"/>
      <c r="O55" s="72"/>
      <c r="P55" s="72"/>
    </row>
    <row r="56" spans="2:16" ht="12" customHeight="1" x14ac:dyDescent="0.2">
      <c r="B56" s="72"/>
      <c r="C56" s="72"/>
      <c r="D56" s="72"/>
      <c r="E56" s="72"/>
      <c r="F56" s="72"/>
      <c r="G56" s="72"/>
      <c r="H56" s="72"/>
      <c r="I56" s="72"/>
      <c r="J56" s="72"/>
      <c r="K56" s="72"/>
      <c r="L56" s="72"/>
      <c r="M56" s="72"/>
      <c r="N56" s="72"/>
      <c r="O56" s="72"/>
      <c r="P56" s="72"/>
    </row>
    <row r="57" spans="2:16" ht="12" customHeight="1" x14ac:dyDescent="0.2">
      <c r="B57" s="72"/>
      <c r="C57" s="72"/>
      <c r="D57" s="72"/>
      <c r="E57" s="72"/>
      <c r="F57" s="72"/>
      <c r="G57" s="72"/>
      <c r="H57" s="72"/>
      <c r="I57" s="72"/>
      <c r="J57" s="72"/>
      <c r="K57" s="72"/>
      <c r="L57" s="72"/>
      <c r="M57" s="72"/>
      <c r="N57" s="72"/>
      <c r="O57" s="72"/>
      <c r="P57" s="72"/>
    </row>
    <row r="58" spans="2:16" ht="12" customHeight="1" x14ac:dyDescent="0.2">
      <c r="B58" s="72"/>
      <c r="C58" s="72"/>
      <c r="D58" s="72"/>
      <c r="E58" s="72"/>
      <c r="F58" s="72"/>
      <c r="G58" s="72"/>
      <c r="H58" s="72"/>
      <c r="I58" s="72"/>
      <c r="J58" s="72"/>
      <c r="K58" s="72"/>
      <c r="L58" s="72"/>
      <c r="M58" s="72"/>
      <c r="N58" s="72"/>
      <c r="O58" s="72"/>
      <c r="P58" s="72"/>
    </row>
    <row r="59" spans="2:16" ht="12" customHeight="1" x14ac:dyDescent="0.2">
      <c r="B59" s="72"/>
      <c r="C59" s="72"/>
      <c r="D59" s="72"/>
      <c r="E59" s="72"/>
      <c r="F59" s="72"/>
      <c r="G59" s="72"/>
      <c r="H59" s="72"/>
      <c r="I59" s="72"/>
      <c r="J59" s="72"/>
      <c r="K59" s="72"/>
      <c r="L59" s="72"/>
      <c r="M59" s="72"/>
      <c r="N59" s="72"/>
      <c r="O59" s="72"/>
      <c r="P59" s="72"/>
    </row>
    <row r="60" spans="2:16" ht="12" customHeight="1" x14ac:dyDescent="0.2">
      <c r="B60" s="72"/>
      <c r="C60" s="72"/>
      <c r="D60" s="72"/>
      <c r="E60" s="72"/>
      <c r="F60" s="72"/>
      <c r="G60" s="72"/>
      <c r="H60" s="72"/>
      <c r="I60" s="72"/>
      <c r="J60" s="72"/>
      <c r="K60" s="72"/>
      <c r="L60" s="72"/>
      <c r="M60" s="72"/>
      <c r="N60" s="72"/>
      <c r="O60" s="72"/>
      <c r="P60" s="72"/>
    </row>
    <row r="61" spans="2:16" ht="12" customHeight="1" x14ac:dyDescent="0.2">
      <c r="B61" s="72"/>
      <c r="C61" s="72"/>
      <c r="D61" s="72"/>
      <c r="E61" s="72"/>
      <c r="F61" s="72"/>
      <c r="G61" s="72"/>
      <c r="H61" s="72"/>
      <c r="I61" s="72"/>
      <c r="J61" s="72"/>
      <c r="K61" s="72"/>
      <c r="L61" s="72"/>
      <c r="M61" s="72"/>
      <c r="N61" s="72"/>
      <c r="O61" s="72"/>
      <c r="P61" s="72"/>
    </row>
    <row r="62" spans="2:16" ht="12" customHeight="1" x14ac:dyDescent="0.2">
      <c r="B62" s="72"/>
      <c r="C62" s="72"/>
      <c r="D62" s="72"/>
      <c r="E62" s="72"/>
      <c r="F62" s="72"/>
      <c r="G62" s="72"/>
      <c r="H62" s="72"/>
      <c r="I62" s="72"/>
      <c r="J62" s="72"/>
      <c r="K62" s="72"/>
      <c r="L62" s="72"/>
      <c r="M62" s="72"/>
      <c r="N62" s="72"/>
      <c r="O62" s="72"/>
      <c r="P62" s="72"/>
    </row>
    <row r="63" spans="2:16" ht="12" customHeight="1" x14ac:dyDescent="0.2">
      <c r="B63" s="72"/>
      <c r="C63" s="72"/>
      <c r="D63" s="72"/>
      <c r="E63" s="72"/>
      <c r="F63" s="72"/>
      <c r="G63" s="72"/>
      <c r="H63" s="72"/>
      <c r="I63" s="72"/>
      <c r="J63" s="72"/>
      <c r="K63" s="72"/>
      <c r="L63" s="72"/>
      <c r="M63" s="72"/>
      <c r="N63" s="72"/>
      <c r="O63" s="72"/>
      <c r="P63" s="72"/>
    </row>
    <row r="64" spans="2:16" ht="12" customHeight="1" x14ac:dyDescent="0.2">
      <c r="B64" s="72"/>
      <c r="C64" s="72"/>
      <c r="D64" s="72"/>
      <c r="E64" s="72"/>
      <c r="F64" s="72"/>
      <c r="G64" s="72"/>
      <c r="H64" s="72"/>
      <c r="I64" s="72"/>
      <c r="J64" s="72"/>
      <c r="K64" s="72"/>
      <c r="L64" s="72"/>
      <c r="M64" s="72"/>
      <c r="N64" s="72"/>
      <c r="O64" s="72"/>
      <c r="P64" s="72"/>
    </row>
    <row r="65" spans="2:16" ht="12" customHeight="1" x14ac:dyDescent="0.2">
      <c r="B65" s="72"/>
      <c r="C65" s="72"/>
      <c r="D65" s="72"/>
      <c r="E65" s="72"/>
      <c r="F65" s="72"/>
      <c r="G65" s="72"/>
      <c r="H65" s="72"/>
      <c r="I65" s="72"/>
      <c r="J65" s="72"/>
      <c r="K65" s="72"/>
      <c r="L65" s="72"/>
      <c r="M65" s="72"/>
      <c r="N65" s="72"/>
      <c r="O65" s="72"/>
      <c r="P65" s="72"/>
    </row>
    <row r="66" spans="2:16" ht="12" customHeight="1" x14ac:dyDescent="0.2">
      <c r="B66" s="72"/>
      <c r="C66" s="72"/>
      <c r="D66" s="72"/>
      <c r="E66" s="72"/>
      <c r="F66" s="72"/>
      <c r="G66" s="72"/>
      <c r="H66" s="72"/>
      <c r="I66" s="72"/>
      <c r="J66" s="72"/>
      <c r="K66" s="72"/>
      <c r="L66" s="72"/>
      <c r="M66" s="72"/>
      <c r="N66" s="72"/>
      <c r="O66" s="72"/>
      <c r="P66" s="72"/>
    </row>
    <row r="67" spans="2:16" ht="12" customHeight="1" x14ac:dyDescent="0.2">
      <c r="B67" s="72"/>
      <c r="C67" s="72"/>
      <c r="D67" s="72"/>
      <c r="E67" s="72"/>
      <c r="F67" s="72"/>
      <c r="G67" s="72"/>
      <c r="H67" s="72"/>
      <c r="I67" s="72"/>
      <c r="J67" s="72"/>
      <c r="K67" s="72"/>
      <c r="L67" s="72"/>
      <c r="M67" s="72"/>
      <c r="N67" s="72"/>
      <c r="O67" s="72"/>
      <c r="P67" s="72"/>
    </row>
    <row r="68" spans="2:16" ht="12" customHeight="1" x14ac:dyDescent="0.2">
      <c r="B68" s="72"/>
      <c r="C68" s="72"/>
      <c r="D68" s="72"/>
      <c r="E68" s="72"/>
      <c r="F68" s="72"/>
      <c r="G68" s="72"/>
      <c r="H68" s="72"/>
      <c r="I68" s="72"/>
      <c r="J68" s="72"/>
      <c r="K68" s="72"/>
      <c r="L68" s="72"/>
      <c r="M68" s="72"/>
      <c r="N68" s="72"/>
      <c r="O68" s="72"/>
      <c r="P68" s="72"/>
    </row>
    <row r="69" spans="2:16" ht="12" customHeight="1" x14ac:dyDescent="0.2">
      <c r="B69" s="72"/>
      <c r="C69" s="72"/>
      <c r="D69" s="72"/>
      <c r="E69" s="72"/>
      <c r="F69" s="72"/>
      <c r="G69" s="72"/>
      <c r="H69" s="72"/>
      <c r="I69" s="72"/>
      <c r="J69" s="72"/>
      <c r="K69" s="72"/>
      <c r="L69" s="72"/>
      <c r="M69" s="72"/>
      <c r="N69" s="72"/>
      <c r="O69" s="72"/>
      <c r="P69" s="72"/>
    </row>
    <row r="70" spans="2:16" ht="12" customHeight="1" x14ac:dyDescent="0.2">
      <c r="B70" s="72"/>
      <c r="C70" s="72"/>
      <c r="D70" s="72"/>
      <c r="E70" s="72"/>
      <c r="F70" s="72"/>
      <c r="G70" s="72"/>
      <c r="H70" s="72"/>
      <c r="I70" s="72"/>
      <c r="J70" s="72"/>
      <c r="K70" s="72"/>
      <c r="L70" s="72"/>
      <c r="M70" s="72"/>
      <c r="N70" s="72"/>
      <c r="O70" s="72"/>
      <c r="P70" s="72"/>
    </row>
    <row r="71" spans="2:16" ht="12" customHeight="1" x14ac:dyDescent="0.2">
      <c r="B71" s="72"/>
      <c r="C71" s="72"/>
      <c r="D71" s="72"/>
      <c r="E71" s="72"/>
      <c r="F71" s="72"/>
      <c r="G71" s="72"/>
      <c r="H71" s="72"/>
      <c r="I71" s="72"/>
      <c r="J71" s="72"/>
      <c r="K71" s="72"/>
      <c r="L71" s="72"/>
      <c r="M71" s="72"/>
      <c r="N71" s="72"/>
      <c r="O71" s="72"/>
      <c r="P71" s="72"/>
    </row>
    <row r="72" spans="2:16" ht="12" customHeight="1" x14ac:dyDescent="0.2">
      <c r="B72" s="72"/>
      <c r="C72" s="72"/>
      <c r="D72" s="72"/>
      <c r="E72" s="72"/>
      <c r="F72" s="72"/>
      <c r="G72" s="72"/>
      <c r="H72" s="72"/>
      <c r="I72" s="72"/>
      <c r="J72" s="72"/>
      <c r="K72" s="72"/>
      <c r="L72" s="72"/>
      <c r="M72" s="72"/>
      <c r="N72" s="72"/>
      <c r="O72" s="72"/>
      <c r="P72" s="72"/>
    </row>
    <row r="73" spans="2:16" ht="12" customHeight="1" x14ac:dyDescent="0.2">
      <c r="B73" s="72"/>
      <c r="C73" s="72"/>
      <c r="D73" s="72"/>
      <c r="E73" s="72"/>
      <c r="F73" s="72"/>
      <c r="G73" s="72"/>
      <c r="H73" s="72"/>
      <c r="I73" s="72"/>
      <c r="J73" s="72"/>
      <c r="K73" s="72"/>
      <c r="L73" s="72"/>
      <c r="M73" s="72"/>
      <c r="N73" s="72"/>
      <c r="O73" s="72"/>
      <c r="P73" s="72"/>
    </row>
    <row r="74" spans="2:16" ht="12" customHeight="1" x14ac:dyDescent="0.2">
      <c r="B74" s="72"/>
      <c r="C74" s="72"/>
      <c r="D74" s="72"/>
      <c r="E74" s="72"/>
      <c r="F74" s="72"/>
      <c r="G74" s="72"/>
      <c r="H74" s="72"/>
      <c r="I74" s="72"/>
      <c r="J74" s="72"/>
      <c r="K74" s="72"/>
      <c r="L74" s="72"/>
      <c r="M74" s="72"/>
      <c r="N74" s="72"/>
      <c r="O74" s="72"/>
      <c r="P74" s="72"/>
    </row>
    <row r="75" spans="2:16" ht="12" customHeight="1" x14ac:dyDescent="0.2">
      <c r="B75" s="72"/>
      <c r="C75" s="72"/>
      <c r="D75" s="72"/>
      <c r="E75" s="72"/>
      <c r="F75" s="72"/>
      <c r="G75" s="72"/>
      <c r="H75" s="72"/>
      <c r="I75" s="72"/>
      <c r="J75" s="72"/>
      <c r="K75" s="72"/>
      <c r="L75" s="72"/>
      <c r="M75" s="72"/>
      <c r="N75" s="72"/>
      <c r="O75" s="72"/>
      <c r="P75" s="72"/>
    </row>
    <row r="76" spans="2:16" ht="12" customHeight="1" x14ac:dyDescent="0.2">
      <c r="B76" s="72"/>
      <c r="C76" s="72"/>
      <c r="D76" s="72"/>
      <c r="E76" s="72"/>
      <c r="F76" s="72"/>
      <c r="G76" s="72"/>
      <c r="H76" s="72"/>
      <c r="I76" s="72"/>
      <c r="J76" s="72"/>
      <c r="K76" s="72"/>
      <c r="L76" s="72"/>
      <c r="M76" s="72"/>
      <c r="N76" s="72"/>
      <c r="O76" s="72"/>
      <c r="P76" s="72"/>
    </row>
    <row r="77" spans="2:16" ht="12" customHeight="1" x14ac:dyDescent="0.2">
      <c r="B77" s="72"/>
      <c r="C77" s="72"/>
      <c r="D77" s="72"/>
      <c r="E77" s="72"/>
      <c r="F77" s="72"/>
      <c r="G77" s="72"/>
      <c r="H77" s="72"/>
      <c r="I77" s="72"/>
      <c r="J77" s="72"/>
      <c r="K77" s="72"/>
      <c r="L77" s="72"/>
      <c r="M77" s="72"/>
      <c r="N77" s="72"/>
      <c r="O77" s="72"/>
      <c r="P77" s="72"/>
    </row>
    <row r="78" spans="2:16" ht="12" customHeight="1" x14ac:dyDescent="0.2">
      <c r="B78" s="72"/>
      <c r="C78" s="72"/>
      <c r="D78" s="72"/>
      <c r="E78" s="72"/>
      <c r="F78" s="72"/>
      <c r="G78" s="72"/>
      <c r="H78" s="72"/>
      <c r="I78" s="72"/>
      <c r="J78" s="72"/>
      <c r="K78" s="72"/>
      <c r="L78" s="72"/>
      <c r="M78" s="72"/>
      <c r="N78" s="72"/>
      <c r="O78" s="72"/>
      <c r="P78" s="72"/>
    </row>
    <row r="79" spans="2:16" ht="12" customHeight="1" x14ac:dyDescent="0.2">
      <c r="B79" s="72"/>
      <c r="C79" s="72"/>
      <c r="D79" s="72"/>
      <c r="E79" s="72"/>
      <c r="F79" s="72"/>
      <c r="G79" s="72"/>
      <c r="H79" s="72"/>
      <c r="I79" s="72"/>
      <c r="J79" s="72"/>
      <c r="K79" s="72"/>
      <c r="L79" s="72"/>
      <c r="M79" s="72"/>
      <c r="N79" s="72"/>
      <c r="O79" s="72"/>
      <c r="P79" s="72"/>
    </row>
    <row r="80" spans="2:16" ht="12" customHeight="1" x14ac:dyDescent="0.2">
      <c r="B80" s="72"/>
      <c r="C80" s="72"/>
      <c r="D80" s="72"/>
      <c r="E80" s="72"/>
      <c r="F80" s="72"/>
      <c r="G80" s="72"/>
      <c r="H80" s="72"/>
      <c r="I80" s="72"/>
      <c r="J80" s="72"/>
      <c r="K80" s="72"/>
      <c r="L80" s="72"/>
      <c r="M80" s="72"/>
      <c r="N80" s="72"/>
      <c r="O80" s="72"/>
      <c r="P80" s="72"/>
    </row>
    <row r="81" spans="2:16" ht="12" customHeight="1" x14ac:dyDescent="0.2">
      <c r="B81" s="72"/>
      <c r="C81" s="72"/>
      <c r="D81" s="72"/>
      <c r="E81" s="72"/>
      <c r="F81" s="72"/>
      <c r="G81" s="72"/>
      <c r="H81" s="72"/>
      <c r="I81" s="72"/>
      <c r="J81" s="72"/>
      <c r="K81" s="72"/>
      <c r="L81" s="72"/>
      <c r="M81" s="72"/>
      <c r="N81" s="72"/>
      <c r="O81" s="72"/>
      <c r="P81" s="72"/>
    </row>
    <row r="82" spans="2:16" ht="12" customHeight="1" x14ac:dyDescent="0.2">
      <c r="B82" s="72"/>
      <c r="C82" s="72"/>
      <c r="D82" s="72"/>
      <c r="E82" s="72"/>
      <c r="F82" s="72"/>
      <c r="G82" s="72"/>
      <c r="H82" s="72"/>
      <c r="I82" s="72"/>
      <c r="J82" s="72"/>
      <c r="K82" s="72"/>
      <c r="L82" s="72"/>
      <c r="M82" s="72"/>
      <c r="N82" s="72"/>
      <c r="O82" s="72"/>
      <c r="P82" s="72"/>
    </row>
    <row r="83" spans="2:16" ht="12" customHeight="1" x14ac:dyDescent="0.2">
      <c r="B83" s="72"/>
      <c r="C83" s="72"/>
      <c r="D83" s="72"/>
      <c r="E83" s="72"/>
      <c r="F83" s="72"/>
      <c r="G83" s="72"/>
      <c r="H83" s="72"/>
      <c r="I83" s="72"/>
      <c r="J83" s="72"/>
      <c r="K83" s="72"/>
      <c r="L83" s="72"/>
      <c r="M83" s="72"/>
      <c r="N83" s="72"/>
      <c r="O83" s="72"/>
      <c r="P83" s="72"/>
    </row>
    <row r="84" spans="2:16" ht="12" customHeight="1" x14ac:dyDescent="0.2">
      <c r="B84" s="72"/>
      <c r="C84" s="72"/>
      <c r="D84" s="72"/>
      <c r="E84" s="72"/>
      <c r="F84" s="72"/>
      <c r="G84" s="72"/>
      <c r="H84" s="72"/>
      <c r="I84" s="72"/>
      <c r="J84" s="72"/>
      <c r="K84" s="72"/>
      <c r="L84" s="72"/>
      <c r="M84" s="72"/>
      <c r="N84" s="72"/>
      <c r="O84" s="72"/>
      <c r="P84" s="72"/>
    </row>
    <row r="85" spans="2:16" ht="12" customHeight="1" x14ac:dyDescent="0.2">
      <c r="B85" s="72"/>
      <c r="C85" s="72"/>
      <c r="D85" s="72"/>
      <c r="E85" s="72"/>
      <c r="F85" s="72"/>
      <c r="G85" s="72"/>
      <c r="H85" s="72"/>
      <c r="I85" s="72"/>
      <c r="J85" s="72"/>
      <c r="K85" s="72"/>
      <c r="L85" s="72"/>
      <c r="M85" s="72"/>
      <c r="N85" s="72"/>
      <c r="O85" s="72"/>
      <c r="P85" s="72"/>
    </row>
    <row r="86" spans="2:16" ht="12" customHeight="1" x14ac:dyDescent="0.2">
      <c r="B86" s="72"/>
      <c r="C86" s="72"/>
      <c r="D86" s="72"/>
      <c r="E86" s="72"/>
      <c r="F86" s="72"/>
      <c r="G86" s="72"/>
      <c r="H86" s="72"/>
      <c r="I86" s="72"/>
      <c r="J86" s="72"/>
      <c r="K86" s="72"/>
      <c r="L86" s="72"/>
      <c r="M86" s="72"/>
      <c r="N86" s="72"/>
      <c r="O86" s="72"/>
      <c r="P86" s="72"/>
    </row>
    <row r="87" spans="2:16" ht="12" customHeight="1" x14ac:dyDescent="0.2">
      <c r="B87" s="72"/>
      <c r="C87" s="72"/>
      <c r="D87" s="72"/>
      <c r="E87" s="72"/>
      <c r="F87" s="72"/>
      <c r="G87" s="72"/>
      <c r="H87" s="72"/>
      <c r="I87" s="72"/>
      <c r="J87" s="72"/>
      <c r="K87" s="72"/>
      <c r="L87" s="72"/>
      <c r="M87" s="72"/>
      <c r="N87" s="72"/>
      <c r="O87" s="72"/>
      <c r="P87" s="72"/>
    </row>
    <row r="88" spans="2:16" ht="12" customHeight="1" x14ac:dyDescent="0.2">
      <c r="B88" s="72"/>
      <c r="C88" s="72"/>
      <c r="D88" s="72"/>
      <c r="E88" s="72"/>
      <c r="F88" s="72"/>
      <c r="G88" s="72"/>
      <c r="H88" s="72"/>
      <c r="I88" s="72"/>
      <c r="J88" s="72"/>
      <c r="K88" s="72"/>
      <c r="L88" s="72"/>
      <c r="M88" s="72"/>
      <c r="N88" s="72"/>
      <c r="O88" s="72"/>
      <c r="P88" s="72"/>
    </row>
    <row r="89" spans="2:16" ht="12" customHeight="1" x14ac:dyDescent="0.2">
      <c r="B89" s="72"/>
      <c r="C89" s="72"/>
      <c r="D89" s="72"/>
      <c r="E89" s="72"/>
      <c r="F89" s="72"/>
      <c r="G89" s="72"/>
      <c r="H89" s="72"/>
      <c r="I89" s="72"/>
      <c r="J89" s="72"/>
      <c r="K89" s="72"/>
      <c r="L89" s="72"/>
      <c r="M89" s="72"/>
      <c r="N89" s="72"/>
      <c r="O89" s="72"/>
      <c r="P89" s="72"/>
    </row>
    <row r="90" spans="2:16" ht="12" customHeight="1" x14ac:dyDescent="0.2">
      <c r="B90" s="72"/>
      <c r="C90" s="72"/>
      <c r="D90" s="72"/>
      <c r="E90" s="72"/>
      <c r="F90" s="72"/>
      <c r="G90" s="72"/>
      <c r="H90" s="72"/>
      <c r="I90" s="72"/>
      <c r="J90" s="72"/>
      <c r="K90" s="72"/>
      <c r="L90" s="72"/>
      <c r="M90" s="72"/>
      <c r="N90" s="72"/>
      <c r="O90" s="72"/>
      <c r="P90" s="72"/>
    </row>
    <row r="91" spans="2:16" ht="12" customHeight="1" x14ac:dyDescent="0.2">
      <c r="B91" s="72"/>
      <c r="C91" s="72"/>
      <c r="D91" s="72"/>
      <c r="E91" s="72"/>
      <c r="F91" s="72"/>
      <c r="G91" s="72"/>
      <c r="H91" s="72"/>
      <c r="I91" s="72"/>
      <c r="J91" s="72"/>
      <c r="K91" s="72"/>
      <c r="L91" s="72"/>
      <c r="M91" s="72"/>
      <c r="N91" s="72"/>
      <c r="O91" s="72"/>
      <c r="P91" s="72"/>
    </row>
    <row r="92" spans="2:16" ht="12" customHeight="1" x14ac:dyDescent="0.2">
      <c r="B92" s="72"/>
      <c r="C92" s="72"/>
      <c r="D92" s="72"/>
      <c r="E92" s="72"/>
      <c r="F92" s="72"/>
      <c r="G92" s="72"/>
      <c r="H92" s="72"/>
      <c r="I92" s="72"/>
      <c r="J92" s="72"/>
      <c r="K92" s="72"/>
      <c r="L92" s="72"/>
      <c r="M92" s="72"/>
      <c r="N92" s="72"/>
      <c r="O92" s="72"/>
      <c r="P92" s="72"/>
    </row>
    <row r="93" spans="2:16" ht="12" customHeight="1" x14ac:dyDescent="0.2">
      <c r="B93" s="72"/>
      <c r="C93" s="72"/>
      <c r="D93" s="72"/>
      <c r="E93" s="72"/>
      <c r="F93" s="72"/>
      <c r="G93" s="72"/>
      <c r="H93" s="72"/>
      <c r="I93" s="72"/>
      <c r="J93" s="72"/>
      <c r="K93" s="72"/>
      <c r="L93" s="72"/>
      <c r="M93" s="72"/>
      <c r="N93" s="72"/>
      <c r="O93" s="72"/>
      <c r="P93" s="72"/>
    </row>
    <row r="94" spans="2:16" ht="12" customHeight="1" x14ac:dyDescent="0.2">
      <c r="B94" s="72"/>
      <c r="C94" s="72"/>
      <c r="D94" s="72"/>
      <c r="E94" s="72"/>
      <c r="F94" s="72"/>
      <c r="G94" s="72"/>
      <c r="H94" s="72"/>
      <c r="I94" s="72"/>
      <c r="J94" s="72"/>
      <c r="K94" s="72"/>
      <c r="L94" s="72"/>
      <c r="M94" s="72"/>
      <c r="N94" s="72"/>
      <c r="O94" s="72"/>
      <c r="P94" s="72"/>
    </row>
    <row r="95" spans="2:16" ht="12" customHeight="1" x14ac:dyDescent="0.2">
      <c r="B95" s="72"/>
      <c r="C95" s="72"/>
      <c r="D95" s="72"/>
      <c r="E95" s="72"/>
      <c r="F95" s="72"/>
      <c r="G95" s="72"/>
      <c r="H95" s="72"/>
      <c r="I95" s="72"/>
      <c r="J95" s="72"/>
      <c r="K95" s="72"/>
      <c r="L95" s="72"/>
      <c r="M95" s="72"/>
      <c r="N95" s="72"/>
      <c r="O95" s="72"/>
      <c r="P95" s="72"/>
    </row>
    <row r="96" spans="2:16" ht="12" customHeight="1" x14ac:dyDescent="0.2">
      <c r="B96" s="72"/>
      <c r="C96" s="72"/>
      <c r="D96" s="72"/>
      <c r="E96" s="72"/>
      <c r="F96" s="72"/>
      <c r="G96" s="72"/>
      <c r="H96" s="72"/>
      <c r="I96" s="72"/>
      <c r="J96" s="72"/>
      <c r="K96" s="72"/>
      <c r="L96" s="72"/>
      <c r="M96" s="72"/>
      <c r="N96" s="72"/>
      <c r="O96" s="72"/>
      <c r="P96" s="72"/>
    </row>
    <row r="97" spans="2:16" ht="12" customHeight="1" x14ac:dyDescent="0.2">
      <c r="B97" s="72"/>
      <c r="C97" s="72"/>
      <c r="D97" s="72"/>
      <c r="E97" s="72"/>
      <c r="F97" s="72"/>
      <c r="G97" s="72"/>
      <c r="H97" s="72"/>
      <c r="I97" s="72"/>
      <c r="J97" s="72"/>
      <c r="K97" s="72"/>
      <c r="L97" s="72"/>
      <c r="M97" s="72"/>
      <c r="N97" s="72"/>
      <c r="O97" s="72"/>
      <c r="P97" s="72"/>
    </row>
    <row r="98" spans="2:16" ht="12" customHeight="1" x14ac:dyDescent="0.2">
      <c r="B98" s="72"/>
      <c r="C98" s="72"/>
      <c r="D98" s="72"/>
      <c r="E98" s="72"/>
      <c r="F98" s="72"/>
      <c r="G98" s="72"/>
      <c r="H98" s="72"/>
      <c r="I98" s="72"/>
      <c r="J98" s="72"/>
      <c r="K98" s="72"/>
      <c r="L98" s="72"/>
      <c r="M98" s="72"/>
      <c r="N98" s="72"/>
      <c r="O98" s="72"/>
      <c r="P98" s="72"/>
    </row>
    <row r="99" spans="2:16" ht="12" customHeight="1" x14ac:dyDescent="0.2">
      <c r="B99" s="72"/>
      <c r="C99" s="72"/>
      <c r="D99" s="72"/>
      <c r="E99" s="72"/>
      <c r="F99" s="72"/>
      <c r="G99" s="72"/>
      <c r="H99" s="72"/>
      <c r="I99" s="72"/>
      <c r="J99" s="72"/>
      <c r="K99" s="72"/>
      <c r="L99" s="72"/>
      <c r="M99" s="72"/>
      <c r="N99" s="72"/>
      <c r="O99" s="72"/>
      <c r="P99" s="72"/>
    </row>
    <row r="100" spans="2:16" ht="12" customHeight="1" x14ac:dyDescent="0.2">
      <c r="B100" s="72"/>
      <c r="C100" s="72"/>
      <c r="D100" s="72"/>
      <c r="E100" s="72"/>
      <c r="F100" s="72"/>
      <c r="G100" s="72"/>
      <c r="H100" s="72"/>
      <c r="I100" s="72"/>
      <c r="J100" s="72"/>
      <c r="K100" s="72"/>
      <c r="L100" s="72"/>
      <c r="M100" s="72"/>
      <c r="N100" s="72"/>
      <c r="O100" s="72"/>
      <c r="P100" s="72"/>
    </row>
    <row r="101" spans="2:16" ht="12" customHeight="1" x14ac:dyDescent="0.2">
      <c r="B101" s="72"/>
      <c r="C101" s="72"/>
      <c r="D101" s="72"/>
      <c r="E101" s="72"/>
      <c r="F101" s="72"/>
      <c r="G101" s="72"/>
      <c r="H101" s="72"/>
      <c r="I101" s="72"/>
      <c r="J101" s="72"/>
      <c r="K101" s="72"/>
      <c r="L101" s="72"/>
      <c r="M101" s="72"/>
      <c r="N101" s="72"/>
      <c r="O101" s="72"/>
      <c r="P101" s="72"/>
    </row>
    <row r="102" spans="2:16" ht="12" customHeight="1" x14ac:dyDescent="0.2">
      <c r="B102" s="72"/>
      <c r="C102" s="72"/>
      <c r="D102" s="72"/>
      <c r="E102" s="72"/>
      <c r="F102" s="72"/>
      <c r="G102" s="72"/>
      <c r="H102" s="72"/>
      <c r="I102" s="72"/>
      <c r="J102" s="72"/>
      <c r="K102" s="72"/>
      <c r="L102" s="72"/>
      <c r="M102" s="72"/>
      <c r="N102" s="72"/>
      <c r="O102" s="72"/>
      <c r="P102" s="72"/>
    </row>
    <row r="103" spans="2:16" ht="12" customHeight="1" x14ac:dyDescent="0.2">
      <c r="B103" s="72"/>
      <c r="C103" s="72"/>
      <c r="D103" s="72"/>
      <c r="E103" s="72"/>
      <c r="F103" s="72"/>
      <c r="G103" s="72"/>
      <c r="H103" s="72"/>
      <c r="I103" s="72"/>
      <c r="J103" s="72"/>
      <c r="K103" s="72"/>
      <c r="L103" s="72"/>
      <c r="M103" s="72"/>
      <c r="N103" s="72"/>
      <c r="O103" s="72"/>
      <c r="P103" s="72"/>
    </row>
    <row r="104" spans="2:16" ht="12" customHeight="1" x14ac:dyDescent="0.2">
      <c r="B104" s="72"/>
      <c r="C104" s="72"/>
      <c r="D104" s="72"/>
      <c r="E104" s="72"/>
      <c r="F104" s="72"/>
      <c r="G104" s="72"/>
      <c r="H104" s="72"/>
      <c r="I104" s="72"/>
      <c r="J104" s="72"/>
      <c r="K104" s="72"/>
      <c r="L104" s="72"/>
      <c r="M104" s="72"/>
      <c r="N104" s="72"/>
      <c r="O104" s="72"/>
      <c r="P104" s="72"/>
    </row>
    <row r="105" spans="2:16" ht="12" customHeight="1" x14ac:dyDescent="0.2">
      <c r="B105" s="72"/>
      <c r="C105" s="72"/>
      <c r="D105" s="72"/>
      <c r="E105" s="72"/>
      <c r="F105" s="72"/>
      <c r="G105" s="72"/>
      <c r="H105" s="72"/>
      <c r="I105" s="72"/>
      <c r="J105" s="72"/>
      <c r="K105" s="72"/>
      <c r="L105" s="72"/>
      <c r="M105" s="72"/>
      <c r="N105" s="72"/>
      <c r="O105" s="72"/>
      <c r="P105" s="72"/>
    </row>
    <row r="106" spans="2:16" ht="12" customHeight="1" x14ac:dyDescent="0.2">
      <c r="B106" s="72"/>
      <c r="C106" s="72"/>
      <c r="D106" s="72"/>
      <c r="E106" s="72"/>
      <c r="F106" s="72"/>
      <c r="G106" s="72"/>
      <c r="H106" s="72"/>
      <c r="I106" s="72"/>
      <c r="J106" s="72"/>
      <c r="K106" s="72"/>
      <c r="L106" s="72"/>
      <c r="M106" s="72"/>
      <c r="N106" s="72"/>
      <c r="O106" s="72"/>
      <c r="P106" s="72"/>
    </row>
    <row r="107" spans="2:16" ht="12" customHeight="1" x14ac:dyDescent="0.2">
      <c r="B107" s="72"/>
      <c r="C107" s="72"/>
      <c r="D107" s="72"/>
      <c r="E107" s="72"/>
      <c r="F107" s="72"/>
      <c r="G107" s="72"/>
      <c r="H107" s="72"/>
      <c r="I107" s="72"/>
      <c r="J107" s="72"/>
      <c r="K107" s="72"/>
      <c r="L107" s="72"/>
      <c r="M107" s="72"/>
      <c r="N107" s="72"/>
      <c r="O107" s="72"/>
      <c r="P107" s="72"/>
    </row>
    <row r="108" spans="2:16" ht="12" customHeight="1" x14ac:dyDescent="0.2">
      <c r="B108" s="72"/>
      <c r="C108" s="72"/>
      <c r="D108" s="72"/>
      <c r="E108" s="72"/>
      <c r="F108" s="72"/>
      <c r="G108" s="72"/>
      <c r="H108" s="72"/>
      <c r="I108" s="72"/>
      <c r="J108" s="72"/>
      <c r="K108" s="72"/>
      <c r="L108" s="72"/>
      <c r="M108" s="72"/>
      <c r="N108" s="72"/>
      <c r="O108" s="72"/>
      <c r="P108" s="72"/>
    </row>
    <row r="109" spans="2:16" ht="12" customHeight="1" x14ac:dyDescent="0.2">
      <c r="B109" s="72"/>
      <c r="C109" s="72"/>
      <c r="D109" s="72"/>
      <c r="E109" s="72"/>
      <c r="F109" s="72"/>
      <c r="G109" s="72"/>
      <c r="H109" s="72"/>
      <c r="I109" s="72"/>
      <c r="J109" s="72"/>
      <c r="K109" s="72"/>
      <c r="L109" s="72"/>
      <c r="M109" s="72"/>
      <c r="N109" s="72"/>
      <c r="O109" s="72"/>
      <c r="P109" s="72"/>
    </row>
    <row r="110" spans="2:16" ht="12" customHeight="1" x14ac:dyDescent="0.2">
      <c r="B110" s="72"/>
      <c r="C110" s="72"/>
      <c r="D110" s="72"/>
      <c r="E110" s="72"/>
      <c r="F110" s="72"/>
      <c r="G110" s="72"/>
      <c r="H110" s="72"/>
      <c r="I110" s="72"/>
      <c r="J110" s="72"/>
      <c r="K110" s="72"/>
      <c r="L110" s="72"/>
      <c r="M110" s="72"/>
      <c r="N110" s="72"/>
      <c r="O110" s="72"/>
      <c r="P110" s="72"/>
    </row>
    <row r="111" spans="2:16" ht="12" customHeight="1" x14ac:dyDescent="0.2">
      <c r="B111" s="72"/>
      <c r="C111" s="72"/>
      <c r="D111" s="72"/>
      <c r="E111" s="72"/>
      <c r="F111" s="72"/>
      <c r="G111" s="72"/>
      <c r="H111" s="72"/>
      <c r="I111" s="72"/>
      <c r="J111" s="72"/>
      <c r="K111" s="72"/>
      <c r="L111" s="72"/>
      <c r="M111" s="72"/>
      <c r="N111" s="72"/>
      <c r="O111" s="72"/>
      <c r="P111" s="72"/>
    </row>
    <row r="112" spans="2:16" ht="12" customHeight="1" x14ac:dyDescent="0.2">
      <c r="B112" s="72"/>
      <c r="C112" s="72"/>
      <c r="D112" s="72"/>
      <c r="E112" s="72"/>
      <c r="F112" s="72"/>
      <c r="G112" s="72"/>
      <c r="H112" s="72"/>
      <c r="I112" s="72"/>
      <c r="J112" s="72"/>
      <c r="K112" s="72"/>
      <c r="L112" s="72"/>
      <c r="M112" s="72"/>
      <c r="N112" s="72"/>
      <c r="O112" s="72"/>
      <c r="P112" s="72"/>
    </row>
    <row r="118" spans="14:14" ht="12" customHeight="1" x14ac:dyDescent="0.2">
      <c r="N118" s="85"/>
    </row>
    <row r="119" spans="14:14" ht="12" customHeight="1" x14ac:dyDescent="0.2">
      <c r="N119" s="85"/>
    </row>
    <row r="120" spans="14:14" ht="12" customHeight="1" x14ac:dyDescent="0.2">
      <c r="N120" s="85"/>
    </row>
    <row r="121" spans="14:14" ht="12" customHeight="1" x14ac:dyDescent="0.2">
      <c r="N121" s="85"/>
    </row>
    <row r="122" spans="14:14" ht="12" customHeight="1" x14ac:dyDescent="0.2">
      <c r="N122" s="85"/>
    </row>
    <row r="123" spans="14:14" ht="12" customHeight="1" x14ac:dyDescent="0.2">
      <c r="N123" s="85"/>
    </row>
    <row r="124" spans="14:14" ht="12" customHeight="1" x14ac:dyDescent="0.2">
      <c r="N124" s="85"/>
    </row>
    <row r="125" spans="14:14" ht="12" customHeight="1" x14ac:dyDescent="0.2">
      <c r="N125" s="85"/>
    </row>
    <row r="126" spans="14:14" ht="12" customHeight="1" x14ac:dyDescent="0.2">
      <c r="N126" s="85"/>
    </row>
    <row r="127" spans="14:14" ht="12" customHeight="1" x14ac:dyDescent="0.2">
      <c r="N127" s="85"/>
    </row>
    <row r="128" spans="14:14" ht="12" customHeight="1" x14ac:dyDescent="0.2">
      <c r="N128" s="85"/>
    </row>
    <row r="129" spans="14:14" ht="12" customHeight="1" x14ac:dyDescent="0.2">
      <c r="N129" s="85"/>
    </row>
    <row r="130" spans="14:14" ht="12" customHeight="1" x14ac:dyDescent="0.2">
      <c r="N130" s="85"/>
    </row>
    <row r="131" spans="14:14" ht="12" customHeight="1" x14ac:dyDescent="0.2">
      <c r="N131" s="85"/>
    </row>
    <row r="132" spans="14:14" ht="12" customHeight="1" x14ac:dyDescent="0.2">
      <c r="N132" s="85"/>
    </row>
    <row r="133" spans="14:14" ht="12" customHeight="1" x14ac:dyDescent="0.2">
      <c r="N133" s="85"/>
    </row>
    <row r="134" spans="14:14" ht="12" customHeight="1" x14ac:dyDescent="0.2">
      <c r="N134" s="85"/>
    </row>
    <row r="135" spans="14:14" ht="12" customHeight="1" x14ac:dyDescent="0.2">
      <c r="N135" s="85"/>
    </row>
    <row r="136" spans="14:14" ht="12" customHeight="1" x14ac:dyDescent="0.2">
      <c r="N136" s="85"/>
    </row>
    <row r="137" spans="14:14" ht="12" customHeight="1" x14ac:dyDescent="0.2">
      <c r="N137" s="85"/>
    </row>
    <row r="138" spans="14:14" ht="12" customHeight="1" x14ac:dyDescent="0.2">
      <c r="N138" s="85"/>
    </row>
    <row r="139" spans="14:14" ht="12" customHeight="1" x14ac:dyDescent="0.2">
      <c r="N139" s="85"/>
    </row>
    <row r="140" spans="14:14" ht="12" customHeight="1" x14ac:dyDescent="0.2">
      <c r="N140" s="85"/>
    </row>
    <row r="141" spans="14:14" ht="12" customHeight="1" x14ac:dyDescent="0.2">
      <c r="N141" s="85"/>
    </row>
    <row r="142" spans="14:14" ht="12" customHeight="1" x14ac:dyDescent="0.2">
      <c r="N142" s="85"/>
    </row>
    <row r="143" spans="14:14" ht="12" customHeight="1" x14ac:dyDescent="0.2">
      <c r="N143" s="85"/>
    </row>
    <row r="144" spans="14:14" ht="12" customHeight="1" x14ac:dyDescent="0.2">
      <c r="N144" s="85"/>
    </row>
    <row r="145" spans="14:14" ht="12" customHeight="1" x14ac:dyDescent="0.2">
      <c r="N145" s="85"/>
    </row>
    <row r="146" spans="14:14" ht="12" customHeight="1" x14ac:dyDescent="0.2">
      <c r="N146" s="85"/>
    </row>
    <row r="147" spans="14:14" ht="12" customHeight="1" x14ac:dyDescent="0.2">
      <c r="N147" s="85"/>
    </row>
    <row r="148" spans="14:14" ht="12" customHeight="1" x14ac:dyDescent="0.2">
      <c r="N148" s="85"/>
    </row>
    <row r="149" spans="14:14" ht="12" customHeight="1" x14ac:dyDescent="0.2">
      <c r="N149" s="85"/>
    </row>
    <row r="150" spans="14:14" ht="12" customHeight="1" x14ac:dyDescent="0.2">
      <c r="N150" s="85"/>
    </row>
    <row r="151" spans="14:14" ht="12" customHeight="1" x14ac:dyDescent="0.2">
      <c r="N151" s="85"/>
    </row>
    <row r="152" spans="14:14" ht="12" customHeight="1" x14ac:dyDescent="0.2">
      <c r="N152" s="85"/>
    </row>
    <row r="153" spans="14:14" ht="12" customHeight="1" x14ac:dyDescent="0.2">
      <c r="N153" s="85"/>
    </row>
    <row r="154" spans="14:14" ht="12" customHeight="1" x14ac:dyDescent="0.2">
      <c r="N154" s="85"/>
    </row>
    <row r="155" spans="14:14" ht="12" customHeight="1" x14ac:dyDescent="0.2">
      <c r="N155" s="85"/>
    </row>
    <row r="156" spans="14:14" ht="12" customHeight="1" x14ac:dyDescent="0.2">
      <c r="N156" s="85"/>
    </row>
    <row r="157" spans="14:14" ht="12" customHeight="1" x14ac:dyDescent="0.2">
      <c r="N157" s="85"/>
    </row>
    <row r="158" spans="14:14" ht="12" customHeight="1" x14ac:dyDescent="0.2">
      <c r="N158" s="85"/>
    </row>
    <row r="159" spans="14:14" ht="12" customHeight="1" x14ac:dyDescent="0.2">
      <c r="N159" s="85"/>
    </row>
    <row r="160" spans="14:14" ht="12" customHeight="1" x14ac:dyDescent="0.2">
      <c r="N160" s="85"/>
    </row>
    <row r="161" spans="14:14" ht="12" customHeight="1" x14ac:dyDescent="0.2">
      <c r="N161" s="85"/>
    </row>
    <row r="162" spans="14:14" ht="12" customHeight="1" x14ac:dyDescent="0.2">
      <c r="N162" s="85"/>
    </row>
    <row r="163" spans="14:14" ht="12" customHeight="1" x14ac:dyDescent="0.2">
      <c r="N163" s="85"/>
    </row>
    <row r="164" spans="14:14" ht="12" customHeight="1" x14ac:dyDescent="0.2">
      <c r="N164" s="85"/>
    </row>
    <row r="165" spans="14:14" ht="12" customHeight="1" x14ac:dyDescent="0.2">
      <c r="N165" s="85"/>
    </row>
    <row r="166" spans="14:14" ht="12" customHeight="1" x14ac:dyDescent="0.2">
      <c r="N166" s="85"/>
    </row>
    <row r="167" spans="14:14" ht="12" customHeight="1" x14ac:dyDescent="0.2">
      <c r="N167" s="85"/>
    </row>
    <row r="168" spans="14:14" ht="12" customHeight="1" x14ac:dyDescent="0.2">
      <c r="N168" s="85"/>
    </row>
    <row r="169" spans="14:14" ht="12" customHeight="1" x14ac:dyDescent="0.2">
      <c r="N169" s="85"/>
    </row>
    <row r="170" spans="14:14" ht="12" customHeight="1" x14ac:dyDescent="0.2">
      <c r="N170" s="85"/>
    </row>
    <row r="171" spans="14:14" ht="12" customHeight="1" x14ac:dyDescent="0.2">
      <c r="N171" s="85"/>
    </row>
    <row r="172" spans="14:14" ht="12" customHeight="1" x14ac:dyDescent="0.2">
      <c r="N172" s="85"/>
    </row>
    <row r="173" spans="14:14" ht="12" customHeight="1" x14ac:dyDescent="0.2">
      <c r="N173" s="85"/>
    </row>
  </sheetData>
  <mergeCells count="5">
    <mergeCell ref="B1:D1"/>
    <mergeCell ref="E1:G1"/>
    <mergeCell ref="H1:J1"/>
    <mergeCell ref="K1:M1"/>
    <mergeCell ref="N1:P1"/>
  </mergeCells>
  <phoneticPr fontId="4"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COPYRIGHT</vt:lpstr>
      <vt:lpstr>Ad Hoc</vt:lpstr>
      <vt:lpstr>Exports</vt:lpstr>
      <vt:lpstr>Imports</vt:lpstr>
      <vt:lpstr>GDP</vt:lpstr>
      <vt:lpstr>BER-Bus</vt:lpstr>
      <vt:lpstr>BER-Build</vt:lpstr>
      <vt:lpstr>BER-Manuf</vt:lpstr>
      <vt:lpstr>BER-Retail</vt:lpstr>
      <vt:lpstr>BER-Cons</vt:lpstr>
      <vt:lpstr>ABSA house</vt:lpstr>
      <vt:lpstr>Electricity</vt:lpstr>
      <vt:lpstr>Building Compl</vt:lpstr>
      <vt:lpstr>Building Plans</vt:lpstr>
      <vt:lpstr>CPI</vt:lpstr>
      <vt:lpstr>Vehicles</vt:lpstr>
      <vt:lpstr>Cargo</vt:lpstr>
      <vt:lpstr>Air Traffic </vt:lpstr>
      <vt:lpstr>Crop Estimate</vt:lpstr>
      <vt:lpstr>'ABSA house'!ExternalData_1</vt:lpstr>
      <vt:lpstr>'BER-Build'!ExternalData_1</vt:lpstr>
      <vt:lpstr>'BER-Cons'!ExternalData_1</vt:lpstr>
      <vt:lpstr>'BER-Manuf'!ExternalData_1</vt:lpstr>
      <vt:lpstr>'BER-Retail'!ExternalData_1</vt:lpstr>
      <vt:lpstr>'Building Compl'!ExternalData_1</vt:lpstr>
      <vt:lpstr>'Building Plans'!ExternalData_1</vt:lpstr>
      <vt:lpstr>CPI!ExternalData_1</vt:lpstr>
      <vt:lpstr>Vehicles!ExternalData_1</vt:lpstr>
      <vt:lpstr>Electricity!ExternalData_2</vt:lpstr>
    </vt:vector>
  </TitlesOfParts>
  <Company>Stellenbosch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Van der Wath, WN, Mnr &lt;wnwath@sun.ac.za&gt;</cp:lastModifiedBy>
  <dcterms:created xsi:type="dcterms:W3CDTF">2010-02-15T10:25:44Z</dcterms:created>
  <dcterms:modified xsi:type="dcterms:W3CDTF">2014-06-12T13:16:46Z</dcterms:modified>
</cp:coreProperties>
</file>